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Override PartName="/xl/embeddings/oleObject30.bin" ContentType="application/vnd.openxmlformats-officedocument.oleObject"/>
  <Default Extension="emf" ContentType="image/x-emf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pivotCache/pivotCacheRecords1.xml" ContentType="application/vnd.openxmlformats-officedocument.spreadsheetml.pivotCacheRecords+xml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8685" windowHeight="7530" activeTab="4"/>
  </bookViews>
  <sheets>
    <sheet name="判別分析_結果" sheetId="15" r:id="rId1"/>
    <sheet name="誤判別率" sheetId="20" r:id="rId2"/>
    <sheet name="判別分析_初期値" sheetId="16" r:id="rId3"/>
    <sheet name="目的変数の変換" sheetId="3" r:id="rId4"/>
    <sheet name="判別分析_データ" sheetId="11" r:id="rId5"/>
  </sheets>
  <definedNames>
    <definedName name="solver_adj" localSheetId="0" hidden="1">判別分析_結果!$C$24:$G$24</definedName>
    <definedName name="solver_adj" localSheetId="2" hidden="1">判別分析_初期値!$C$24:$G$24</definedName>
    <definedName name="solver_cvg" localSheetId="0" hidden="1">0.0001</definedName>
    <definedName name="solver_cvg" localSheetId="2" hidden="1">0.0001</definedName>
    <definedName name="solver_drv" localSheetId="0" hidden="1">1</definedName>
    <definedName name="solver_drv" localSheetId="2" hidden="1">1</definedName>
    <definedName name="solver_est" localSheetId="0" hidden="1">1</definedName>
    <definedName name="solver_est" localSheetId="2" hidden="1">1</definedName>
    <definedName name="solver_itr" localSheetId="0" hidden="1">100</definedName>
    <definedName name="solver_itr" localSheetId="2" hidden="1">100</definedName>
    <definedName name="solver_lhs1" localSheetId="0" hidden="1">判別分析_結果!$C$24:$G$24</definedName>
    <definedName name="solver_lhs1" localSheetId="2" hidden="1">判別分析_初期値!$C$24:$G$24</definedName>
    <definedName name="solver_lin" localSheetId="0" hidden="1">2</definedName>
    <definedName name="solver_lin" localSheetId="2" hidden="1">2</definedName>
    <definedName name="solver_neg" localSheetId="0" hidden="1">2</definedName>
    <definedName name="solver_neg" localSheetId="2" hidden="1">2</definedName>
    <definedName name="solver_num" localSheetId="0" hidden="1">1</definedName>
    <definedName name="solver_num" localSheetId="2" hidden="1">1</definedName>
    <definedName name="solver_nwt" localSheetId="0" hidden="1">1</definedName>
    <definedName name="solver_nwt" localSheetId="2" hidden="1">1</definedName>
    <definedName name="solver_opt" localSheetId="0" hidden="1">判別分析_結果!$I$27</definedName>
    <definedName name="solver_opt" localSheetId="2" hidden="1">判別分析_初期値!$I$27</definedName>
    <definedName name="solver_pre" localSheetId="0" hidden="1">0.000001</definedName>
    <definedName name="solver_pre" localSheetId="2" hidden="1">0.000001</definedName>
    <definedName name="solver_rel1" localSheetId="0" hidden="1">1</definedName>
    <definedName name="solver_rel1" localSheetId="2" hidden="1">3</definedName>
    <definedName name="solver_rhs1" localSheetId="0" hidden="1">1</definedName>
    <definedName name="solver_rhs1" localSheetId="2" hidden="1">1</definedName>
    <definedName name="solver_scl" localSheetId="0" hidden="1">2</definedName>
    <definedName name="solver_scl" localSheetId="2" hidden="1">2</definedName>
    <definedName name="solver_sho" localSheetId="0" hidden="1">2</definedName>
    <definedName name="solver_sho" localSheetId="2" hidden="1">2</definedName>
    <definedName name="solver_tim" localSheetId="0" hidden="1">100</definedName>
    <definedName name="solver_tim" localSheetId="2" hidden="1">100</definedName>
    <definedName name="solver_tol" localSheetId="0" hidden="1">0.05</definedName>
    <definedName name="solver_tol" localSheetId="2" hidden="1">0.05</definedName>
    <definedName name="solver_typ" localSheetId="0" hidden="1">1</definedName>
    <definedName name="solver_typ" localSheetId="2" hidden="1">1</definedName>
    <definedName name="solver_val" localSheetId="0" hidden="1">0</definedName>
    <definedName name="solver_val" localSheetId="2" hidden="1">0</definedName>
  </definedNames>
  <calcPr calcId="125725"/>
  <pivotCaches>
    <pivotCache cacheId="2" r:id="rId6"/>
  </pivotCaches>
</workbook>
</file>

<file path=xl/calcChain.xml><?xml version="1.0" encoding="utf-8"?>
<calcChain xmlns="http://schemas.openxmlformats.org/spreadsheetml/2006/main">
  <c r="C30" i="15"/>
  <c r="D30"/>
  <c r="E30"/>
  <c r="F30"/>
  <c r="G30"/>
  <c r="C31"/>
  <c r="D31"/>
  <c r="E31"/>
  <c r="F31"/>
  <c r="G31"/>
  <c r="C32"/>
  <c r="D32"/>
  <c r="E32"/>
  <c r="F32"/>
  <c r="G32"/>
  <c r="I24" i="16"/>
  <c r="J24"/>
  <c r="I2" l="1"/>
  <c r="C111" i="15"/>
  <c r="C110"/>
  <c r="C109"/>
  <c r="C107"/>
  <c r="C100"/>
  <c r="K37"/>
  <c r="C38"/>
  <c r="D38"/>
  <c r="E38"/>
  <c r="F38"/>
  <c r="G38"/>
  <c r="C39"/>
  <c r="D39"/>
  <c r="E39"/>
  <c r="F39"/>
  <c r="G39"/>
  <c r="C40"/>
  <c r="D40"/>
  <c r="E40"/>
  <c r="F40"/>
  <c r="G40"/>
  <c r="C41"/>
  <c r="D41"/>
  <c r="E41"/>
  <c r="F41"/>
  <c r="G41"/>
  <c r="C42"/>
  <c r="D42"/>
  <c r="E42"/>
  <c r="F42"/>
  <c r="G42"/>
  <c r="C43"/>
  <c r="D43"/>
  <c r="E43"/>
  <c r="F43"/>
  <c r="G43"/>
  <c r="C44"/>
  <c r="D44"/>
  <c r="E44"/>
  <c r="F44"/>
  <c r="G44"/>
  <c r="C45"/>
  <c r="D45"/>
  <c r="E45"/>
  <c r="F45"/>
  <c r="G45"/>
  <c r="C46"/>
  <c r="D46"/>
  <c r="E46"/>
  <c r="F46"/>
  <c r="G46"/>
  <c r="C47"/>
  <c r="D47"/>
  <c r="E47"/>
  <c r="F47"/>
  <c r="G47"/>
  <c r="C48"/>
  <c r="D48"/>
  <c r="E48"/>
  <c r="F48"/>
  <c r="G48"/>
  <c r="C49"/>
  <c r="D49"/>
  <c r="E49"/>
  <c r="F49"/>
  <c r="G49"/>
  <c r="C50"/>
  <c r="D50"/>
  <c r="E50"/>
  <c r="F50"/>
  <c r="G50"/>
  <c r="C51"/>
  <c r="D51"/>
  <c r="E51"/>
  <c r="F51"/>
  <c r="G51"/>
  <c r="C52"/>
  <c r="D52"/>
  <c r="E52"/>
  <c r="F52"/>
  <c r="G52"/>
  <c r="C53"/>
  <c r="D53"/>
  <c r="E53"/>
  <c r="F53"/>
  <c r="G53"/>
  <c r="C54"/>
  <c r="D54"/>
  <c r="E54"/>
  <c r="F54"/>
  <c r="G54"/>
  <c r="C55"/>
  <c r="D55"/>
  <c r="E55"/>
  <c r="F55"/>
  <c r="G55"/>
  <c r="D37"/>
  <c r="E37"/>
  <c r="F37"/>
  <c r="G37"/>
  <c r="D36"/>
  <c r="D56" s="1"/>
  <c r="E36"/>
  <c r="E56" s="1"/>
  <c r="F36"/>
  <c r="F56" s="1"/>
  <c r="G36"/>
  <c r="G56" s="1"/>
  <c r="C37"/>
  <c r="C62" s="1"/>
  <c r="C36"/>
  <c r="C56" s="1"/>
  <c r="J47"/>
  <c r="K47"/>
  <c r="L47"/>
  <c r="M47"/>
  <c r="N47"/>
  <c r="J48"/>
  <c r="K48"/>
  <c r="L48"/>
  <c r="M48"/>
  <c r="N48"/>
  <c r="J49"/>
  <c r="K49"/>
  <c r="L49"/>
  <c r="M49"/>
  <c r="N49"/>
  <c r="J50"/>
  <c r="K50"/>
  <c r="L50"/>
  <c r="M50"/>
  <c r="N50"/>
  <c r="J51"/>
  <c r="K51"/>
  <c r="L51"/>
  <c r="M51"/>
  <c r="N51"/>
  <c r="J52"/>
  <c r="K52"/>
  <c r="L52"/>
  <c r="M52"/>
  <c r="N52"/>
  <c r="J53"/>
  <c r="K53"/>
  <c r="L53"/>
  <c r="M53"/>
  <c r="N53"/>
  <c r="J54"/>
  <c r="K54"/>
  <c r="L54"/>
  <c r="M54"/>
  <c r="N54"/>
  <c r="J55"/>
  <c r="K55"/>
  <c r="L55"/>
  <c r="M55"/>
  <c r="N55"/>
  <c r="K46"/>
  <c r="K57" s="1"/>
  <c r="L46"/>
  <c r="L57" s="1"/>
  <c r="M46"/>
  <c r="M57" s="1"/>
  <c r="N46"/>
  <c r="N57" s="1"/>
  <c r="J46"/>
  <c r="J57" s="1"/>
  <c r="J38"/>
  <c r="K38"/>
  <c r="L38"/>
  <c r="M38"/>
  <c r="N38"/>
  <c r="J39"/>
  <c r="K39"/>
  <c r="L39"/>
  <c r="M39"/>
  <c r="N39"/>
  <c r="J40"/>
  <c r="K40"/>
  <c r="L40"/>
  <c r="M40"/>
  <c r="N40"/>
  <c r="J41"/>
  <c r="K41"/>
  <c r="L41"/>
  <c r="M41"/>
  <c r="N41"/>
  <c r="J42"/>
  <c r="K42"/>
  <c r="L42"/>
  <c r="M42"/>
  <c r="N42"/>
  <c r="J43"/>
  <c r="K43"/>
  <c r="L43"/>
  <c r="M43"/>
  <c r="N43"/>
  <c r="J44"/>
  <c r="K44"/>
  <c r="L44"/>
  <c r="M44"/>
  <c r="N44"/>
  <c r="J45"/>
  <c r="K45"/>
  <c r="L45"/>
  <c r="M45"/>
  <c r="N45"/>
  <c r="L37"/>
  <c r="M37"/>
  <c r="X62" s="1"/>
  <c r="N37"/>
  <c r="K36"/>
  <c r="K56" s="1"/>
  <c r="L36"/>
  <c r="M36"/>
  <c r="M56" s="1"/>
  <c r="N36"/>
  <c r="N56" s="1"/>
  <c r="J37"/>
  <c r="P62" s="1"/>
  <c r="J36"/>
  <c r="O61" s="1"/>
  <c r="K62" l="1"/>
  <c r="T62"/>
  <c r="L56"/>
  <c r="V62"/>
  <c r="L62"/>
  <c r="G62"/>
  <c r="J56"/>
  <c r="J62"/>
  <c r="H62"/>
  <c r="F62"/>
  <c r="D62"/>
  <c r="W62"/>
  <c r="U62"/>
  <c r="S62"/>
  <c r="Q62"/>
  <c r="O62"/>
  <c r="I62"/>
  <c r="E62"/>
  <c r="R62"/>
  <c r="O80"/>
  <c r="Q86"/>
  <c r="L88"/>
  <c r="M89"/>
  <c r="O72" l="1"/>
  <c r="P72"/>
  <c r="Q72"/>
  <c r="R72"/>
  <c r="S72"/>
  <c r="T72"/>
  <c r="U72"/>
  <c r="V72"/>
  <c r="W72"/>
  <c r="X72"/>
  <c r="O73"/>
  <c r="P73"/>
  <c r="Q73"/>
  <c r="R73"/>
  <c r="S73"/>
  <c r="T73"/>
  <c r="U73"/>
  <c r="V73"/>
  <c r="W73"/>
  <c r="X73"/>
  <c r="O74"/>
  <c r="P74"/>
  <c r="Q74"/>
  <c r="R74"/>
  <c r="S74"/>
  <c r="T74"/>
  <c r="U74"/>
  <c r="V74"/>
  <c r="W74"/>
  <c r="X74"/>
  <c r="O75"/>
  <c r="P75"/>
  <c r="Q75"/>
  <c r="R75"/>
  <c r="S75"/>
  <c r="T75"/>
  <c r="U75"/>
  <c r="V75"/>
  <c r="W75"/>
  <c r="X75"/>
  <c r="O76"/>
  <c r="P76"/>
  <c r="Q76"/>
  <c r="R76"/>
  <c r="S76"/>
  <c r="T76"/>
  <c r="U76"/>
  <c r="V76"/>
  <c r="W76"/>
  <c r="X76"/>
  <c r="O77"/>
  <c r="P77"/>
  <c r="Q77"/>
  <c r="R77"/>
  <c r="S77"/>
  <c r="T77"/>
  <c r="U77"/>
  <c r="V77"/>
  <c r="W77"/>
  <c r="X77"/>
  <c r="O78"/>
  <c r="P78"/>
  <c r="Q78"/>
  <c r="R78"/>
  <c r="S78"/>
  <c r="T78"/>
  <c r="U78"/>
  <c r="V78"/>
  <c r="W78"/>
  <c r="X78"/>
  <c r="O79"/>
  <c r="P79"/>
  <c r="Q79"/>
  <c r="R79"/>
  <c r="S79"/>
  <c r="T79"/>
  <c r="U79"/>
  <c r="V79"/>
  <c r="W79"/>
  <c r="X79"/>
  <c r="P80"/>
  <c r="Q80"/>
  <c r="R80"/>
  <c r="S80"/>
  <c r="T80"/>
  <c r="U80"/>
  <c r="V80"/>
  <c r="W80"/>
  <c r="X80"/>
  <c r="O71"/>
  <c r="O82" s="1"/>
  <c r="P71"/>
  <c r="Q71"/>
  <c r="Q82" s="1"/>
  <c r="R71"/>
  <c r="S71"/>
  <c r="T71"/>
  <c r="U71"/>
  <c r="V71"/>
  <c r="W71"/>
  <c r="X71"/>
  <c r="O63"/>
  <c r="P63"/>
  <c r="Q63"/>
  <c r="R63"/>
  <c r="S63"/>
  <c r="T63"/>
  <c r="U63"/>
  <c r="V63"/>
  <c r="W63"/>
  <c r="X63"/>
  <c r="O64"/>
  <c r="P64"/>
  <c r="Q64"/>
  <c r="R64"/>
  <c r="S64"/>
  <c r="T64"/>
  <c r="U64"/>
  <c r="V64"/>
  <c r="W64"/>
  <c r="X64"/>
  <c r="O65"/>
  <c r="P65"/>
  <c r="Q65"/>
  <c r="R65"/>
  <c r="S65"/>
  <c r="T65"/>
  <c r="U65"/>
  <c r="V65"/>
  <c r="W65"/>
  <c r="X65"/>
  <c r="O66"/>
  <c r="P66"/>
  <c r="Q66"/>
  <c r="R66"/>
  <c r="S66"/>
  <c r="T66"/>
  <c r="U66"/>
  <c r="V66"/>
  <c r="W66"/>
  <c r="X66"/>
  <c r="O67"/>
  <c r="P67"/>
  <c r="Q67"/>
  <c r="R67"/>
  <c r="S67"/>
  <c r="T67"/>
  <c r="U67"/>
  <c r="V67"/>
  <c r="W67"/>
  <c r="X67"/>
  <c r="O68"/>
  <c r="P68"/>
  <c r="Q68"/>
  <c r="R68"/>
  <c r="S68"/>
  <c r="T68"/>
  <c r="U68"/>
  <c r="V68"/>
  <c r="W68"/>
  <c r="X68"/>
  <c r="O69"/>
  <c r="P69"/>
  <c r="Q69"/>
  <c r="R69"/>
  <c r="S69"/>
  <c r="T69"/>
  <c r="U69"/>
  <c r="V69"/>
  <c r="W69"/>
  <c r="X69"/>
  <c r="O70"/>
  <c r="P70"/>
  <c r="Q70"/>
  <c r="R70"/>
  <c r="S70"/>
  <c r="T70"/>
  <c r="U70"/>
  <c r="V70"/>
  <c r="W70"/>
  <c r="X70"/>
  <c r="O81"/>
  <c r="K86" s="1"/>
  <c r="S61"/>
  <c r="V61"/>
  <c r="V81" s="1"/>
  <c r="M88" s="1"/>
  <c r="X61"/>
  <c r="P82"/>
  <c r="R82"/>
  <c r="S82"/>
  <c r="T82"/>
  <c r="U82"/>
  <c r="V82"/>
  <c r="W82"/>
  <c r="X82"/>
  <c r="C63"/>
  <c r="D63"/>
  <c r="E63"/>
  <c r="F63"/>
  <c r="G63"/>
  <c r="H63"/>
  <c r="I63"/>
  <c r="J63"/>
  <c r="K63"/>
  <c r="L63"/>
  <c r="C64"/>
  <c r="D64"/>
  <c r="E64"/>
  <c r="F64"/>
  <c r="G64"/>
  <c r="H64"/>
  <c r="I64"/>
  <c r="J64"/>
  <c r="K64"/>
  <c r="L64"/>
  <c r="C65"/>
  <c r="D65"/>
  <c r="E65"/>
  <c r="F65"/>
  <c r="G65"/>
  <c r="H65"/>
  <c r="I65"/>
  <c r="J65"/>
  <c r="K65"/>
  <c r="L65"/>
  <c r="C66"/>
  <c r="D66"/>
  <c r="E66"/>
  <c r="F66"/>
  <c r="G66"/>
  <c r="H66"/>
  <c r="I66"/>
  <c r="J66"/>
  <c r="K66"/>
  <c r="L66"/>
  <c r="C67"/>
  <c r="D67"/>
  <c r="E67"/>
  <c r="F67"/>
  <c r="G67"/>
  <c r="H67"/>
  <c r="I67"/>
  <c r="J67"/>
  <c r="K67"/>
  <c r="L67"/>
  <c r="C68"/>
  <c r="D68"/>
  <c r="E68"/>
  <c r="F68"/>
  <c r="G68"/>
  <c r="H68"/>
  <c r="I68"/>
  <c r="J68"/>
  <c r="K68"/>
  <c r="L68"/>
  <c r="C69"/>
  <c r="D69"/>
  <c r="E69"/>
  <c r="F69"/>
  <c r="G69"/>
  <c r="H69"/>
  <c r="I69"/>
  <c r="J69"/>
  <c r="K69"/>
  <c r="L69"/>
  <c r="C70"/>
  <c r="D70"/>
  <c r="E70"/>
  <c r="F70"/>
  <c r="G70"/>
  <c r="H70"/>
  <c r="I70"/>
  <c r="J70"/>
  <c r="K70"/>
  <c r="L70"/>
  <c r="C71"/>
  <c r="D71"/>
  <c r="E71"/>
  <c r="F71"/>
  <c r="G71"/>
  <c r="H71"/>
  <c r="I71"/>
  <c r="J71"/>
  <c r="K71"/>
  <c r="L71"/>
  <c r="C72"/>
  <c r="D72"/>
  <c r="E72"/>
  <c r="F72"/>
  <c r="G72"/>
  <c r="H72"/>
  <c r="I72"/>
  <c r="J72"/>
  <c r="K72"/>
  <c r="L72"/>
  <c r="C73"/>
  <c r="D73"/>
  <c r="E73"/>
  <c r="F73"/>
  <c r="G73"/>
  <c r="H73"/>
  <c r="I73"/>
  <c r="J73"/>
  <c r="K73"/>
  <c r="L73"/>
  <c r="C74"/>
  <c r="D74"/>
  <c r="E74"/>
  <c r="F74"/>
  <c r="G74"/>
  <c r="H74"/>
  <c r="I74"/>
  <c r="J74"/>
  <c r="K74"/>
  <c r="L74"/>
  <c r="C75"/>
  <c r="D75"/>
  <c r="E75"/>
  <c r="F75"/>
  <c r="G75"/>
  <c r="H75"/>
  <c r="I75"/>
  <c r="J75"/>
  <c r="K75"/>
  <c r="L75"/>
  <c r="C76"/>
  <c r="D76"/>
  <c r="E76"/>
  <c r="F76"/>
  <c r="G76"/>
  <c r="H76"/>
  <c r="I76"/>
  <c r="J76"/>
  <c r="K76"/>
  <c r="L76"/>
  <c r="C77"/>
  <c r="D77"/>
  <c r="E77"/>
  <c r="F77"/>
  <c r="G77"/>
  <c r="H77"/>
  <c r="I77"/>
  <c r="J77"/>
  <c r="K77"/>
  <c r="L77"/>
  <c r="C78"/>
  <c r="D78"/>
  <c r="E78"/>
  <c r="F78"/>
  <c r="G78"/>
  <c r="H78"/>
  <c r="I78"/>
  <c r="J78"/>
  <c r="K78"/>
  <c r="L78"/>
  <c r="C79"/>
  <c r="D79"/>
  <c r="E79"/>
  <c r="F79"/>
  <c r="G79"/>
  <c r="H79"/>
  <c r="I79"/>
  <c r="J79"/>
  <c r="K79"/>
  <c r="L79"/>
  <c r="C80"/>
  <c r="D80"/>
  <c r="E80"/>
  <c r="F80"/>
  <c r="G80"/>
  <c r="H80"/>
  <c r="I80"/>
  <c r="J80"/>
  <c r="K80"/>
  <c r="L80"/>
  <c r="L61"/>
  <c r="J61"/>
  <c r="J81" s="1"/>
  <c r="F88" s="1"/>
  <c r="G61"/>
  <c r="C61"/>
  <c r="C86"/>
  <c r="S81" l="1"/>
  <c r="L87" s="1"/>
  <c r="C81"/>
  <c r="L81"/>
  <c r="G89" s="1"/>
  <c r="X81"/>
  <c r="N89" s="1"/>
  <c r="G81"/>
  <c r="E87" s="1"/>
  <c r="D86"/>
  <c r="C101"/>
  <c r="D101"/>
  <c r="E101"/>
  <c r="F101"/>
  <c r="G101"/>
  <c r="C102"/>
  <c r="D102"/>
  <c r="E102"/>
  <c r="F102"/>
  <c r="G102"/>
  <c r="C103"/>
  <c r="D103"/>
  <c r="E103"/>
  <c r="F103"/>
  <c r="G103"/>
  <c r="C104"/>
  <c r="D104"/>
  <c r="E104"/>
  <c r="F104"/>
  <c r="G104"/>
  <c r="D100"/>
  <c r="E100"/>
  <c r="F100"/>
  <c r="G100"/>
  <c r="Q61" l="1"/>
  <c r="Q81" s="1"/>
  <c r="C108"/>
  <c r="F61"/>
  <c r="F81" s="1"/>
  <c r="S88" l="1"/>
  <c r="W61"/>
  <c r="W81" s="1"/>
  <c r="T89"/>
  <c r="T61"/>
  <c r="T81" s="1"/>
  <c r="U61"/>
  <c r="U81" s="1"/>
  <c r="K87"/>
  <c r="P61"/>
  <c r="P81" s="1"/>
  <c r="J86"/>
  <c r="E61"/>
  <c r="E81" s="1"/>
  <c r="D61"/>
  <c r="D81" s="1"/>
  <c r="R87"/>
  <c r="U90"/>
  <c r="N90"/>
  <c r="R61"/>
  <c r="R81" s="1"/>
  <c r="G90"/>
  <c r="D87"/>
  <c r="H61"/>
  <c r="H81" s="1"/>
  <c r="I61"/>
  <c r="I81" s="1"/>
  <c r="E88"/>
  <c r="K61"/>
  <c r="K81" s="1"/>
  <c r="F89"/>
  <c r="N86" l="1"/>
  <c r="R86"/>
  <c r="U86"/>
  <c r="U87"/>
  <c r="M86"/>
  <c r="N87"/>
  <c r="M87"/>
  <c r="N88"/>
  <c r="T88"/>
  <c r="U88"/>
  <c r="T86"/>
  <c r="S86"/>
  <c r="T87"/>
  <c r="S87"/>
  <c r="L86"/>
  <c r="U89"/>
  <c r="F86"/>
  <c r="G87"/>
  <c r="E86"/>
  <c r="G88"/>
  <c r="G86"/>
  <c r="F87"/>
  <c r="I2" l="1"/>
  <c r="I21" i="16"/>
  <c r="I20"/>
  <c r="I19"/>
  <c r="I18"/>
  <c r="I17"/>
  <c r="I16"/>
  <c r="I15"/>
  <c r="I14"/>
  <c r="I13"/>
  <c r="I12"/>
  <c r="I11"/>
  <c r="I10"/>
  <c r="I9"/>
  <c r="I8"/>
  <c r="I7"/>
  <c r="I6"/>
  <c r="I5"/>
  <c r="I4"/>
  <c r="I3"/>
  <c r="I4" i="15"/>
  <c r="I5"/>
  <c r="I6"/>
  <c r="I7"/>
  <c r="I8"/>
  <c r="I9"/>
  <c r="I10"/>
  <c r="I11"/>
  <c r="I12"/>
  <c r="I13"/>
  <c r="I14"/>
  <c r="I15"/>
  <c r="I16"/>
  <c r="I17"/>
  <c r="I18"/>
  <c r="I19"/>
  <c r="I20"/>
  <c r="I21"/>
  <c r="I3"/>
  <c r="J30" l="1"/>
  <c r="J31"/>
  <c r="I24"/>
  <c r="J24"/>
  <c r="J32" l="1"/>
  <c r="J2" s="1"/>
  <c r="K2" s="1"/>
  <c r="K24" i="16"/>
  <c r="I27" s="1"/>
  <c r="K24" i="15"/>
  <c r="I27" s="1"/>
  <c r="J13" l="1"/>
  <c r="K13" s="1"/>
  <c r="J21"/>
  <c r="K21" s="1"/>
  <c r="J10"/>
  <c r="K10" s="1"/>
  <c r="J5"/>
  <c r="K5" s="1"/>
  <c r="J11"/>
  <c r="K11" s="1"/>
  <c r="J18"/>
  <c r="K18" s="1"/>
  <c r="J19"/>
  <c r="K19" s="1"/>
  <c r="J4"/>
  <c r="K4" s="1"/>
  <c r="J20"/>
  <c r="K20" s="1"/>
  <c r="J16"/>
  <c r="K16" s="1"/>
  <c r="J17"/>
  <c r="K17" s="1"/>
  <c r="J9"/>
  <c r="K9" s="1"/>
  <c r="J3"/>
  <c r="K3" s="1"/>
  <c r="J14"/>
  <c r="K14" s="1"/>
  <c r="J6"/>
  <c r="K6" s="1"/>
  <c r="J15"/>
  <c r="K15" s="1"/>
  <c r="J7"/>
  <c r="K7" s="1"/>
  <c r="J12"/>
  <c r="K12" s="1"/>
  <c r="J8"/>
  <c r="K8" s="1"/>
</calcChain>
</file>

<file path=xl/sharedStrings.xml><?xml version="1.0" encoding="utf-8"?>
<sst xmlns="http://schemas.openxmlformats.org/spreadsheetml/2006/main" count="241" uniqueCount="53">
  <si>
    <t>購買ブランド</t>
    <rPh sb="0" eb="2">
      <t>コウバイ</t>
    </rPh>
    <phoneticPr fontId="1"/>
  </si>
  <si>
    <t>B</t>
  </si>
  <si>
    <t>A</t>
  </si>
  <si>
    <r>
      <t>係数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phoneticPr fontId="1"/>
  </si>
  <si>
    <r>
      <t>係数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/>
    </r>
  </si>
  <si>
    <r>
      <t>係数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2"/>
        <charset val="128"/>
        <scheme val="minor"/>
      </rPr>
      <t/>
    </r>
  </si>
  <si>
    <r>
      <t>係数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4</t>
    </r>
    <r>
      <rPr>
        <sz val="11"/>
        <color theme="1"/>
        <rFont val="ＭＳ Ｐゴシック"/>
        <family val="2"/>
        <charset val="128"/>
        <scheme val="minor"/>
      </rPr>
      <t/>
    </r>
  </si>
  <si>
    <r>
      <t>係数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5</t>
    </r>
    <r>
      <rPr>
        <sz val="11"/>
        <color theme="1"/>
        <rFont val="ＭＳ Ｐゴシック"/>
        <family val="2"/>
        <charset val="128"/>
        <scheme val="minor"/>
      </rPr>
      <t/>
    </r>
  </si>
  <si>
    <r>
      <t>購買ブランド(変換）</t>
    </r>
    <r>
      <rPr>
        <i/>
        <sz val="11"/>
        <color theme="1"/>
        <rFont val="ＭＳ Ｐゴシック"/>
        <family val="3"/>
        <charset val="128"/>
        <scheme val="minor"/>
      </rPr>
      <t>y</t>
    </r>
    <rPh sb="0" eb="2">
      <t>コウバイ</t>
    </rPh>
    <rPh sb="7" eb="9">
      <t>ヘンカン</t>
    </rPh>
    <phoneticPr fontId="1"/>
  </si>
  <si>
    <r>
      <t>年齢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Ph sb="0" eb="2">
      <t>ネンレイ</t>
    </rPh>
    <phoneticPr fontId="1"/>
  </si>
  <si>
    <r>
      <t>世帯年収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Ph sb="0" eb="2">
      <t>セタイ</t>
    </rPh>
    <rPh sb="2" eb="4">
      <t>ネンシュウ</t>
    </rPh>
    <phoneticPr fontId="1"/>
  </si>
  <si>
    <r>
      <t>世帯人数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Ph sb="0" eb="2">
      <t>セタイ</t>
    </rPh>
    <rPh sb="2" eb="4">
      <t>ニンズウ</t>
    </rPh>
    <phoneticPr fontId="1"/>
  </si>
  <si>
    <r>
      <t>来店頻度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4</t>
    </r>
    <rPh sb="0" eb="2">
      <t>ライテン</t>
    </rPh>
    <rPh sb="2" eb="4">
      <t>ヒンド</t>
    </rPh>
    <phoneticPr fontId="1"/>
  </si>
  <si>
    <r>
      <t>居住年数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5</t>
    </r>
    <rPh sb="0" eb="2">
      <t>キョジュウ</t>
    </rPh>
    <rPh sb="2" eb="4">
      <t>ネンスウ</t>
    </rPh>
    <phoneticPr fontId="1"/>
  </si>
  <si>
    <t>総平方和</t>
    <rPh sb="0" eb="1">
      <t>ソウ</t>
    </rPh>
    <rPh sb="1" eb="3">
      <t>ヘイホウ</t>
    </rPh>
    <rPh sb="3" eb="4">
      <t>ワ</t>
    </rPh>
    <phoneticPr fontId="1"/>
  </si>
  <si>
    <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r>
      <rPr>
        <sz val="11"/>
        <color theme="1"/>
        <rFont val="ＭＳ Ｐゴシック"/>
        <family val="3"/>
        <charset val="128"/>
        <scheme val="minor"/>
      </rPr>
      <t>＋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＋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3"/>
        <charset val="128"/>
        <scheme val="minor"/>
      </rPr>
      <t>＋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4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4</t>
    </r>
    <r>
      <rPr>
        <sz val="11"/>
        <color theme="1"/>
        <rFont val="ＭＳ Ｐゴシック"/>
        <family val="3"/>
        <charset val="128"/>
        <scheme val="minor"/>
      </rPr>
      <t>+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vertAlign val="subscript"/>
        <sz val="11"/>
        <color theme="1"/>
        <rFont val="ＭＳ Ｐゴシック"/>
        <family val="3"/>
        <charset val="128"/>
        <scheme val="minor"/>
      </rPr>
      <t>5</t>
    </r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5</t>
    </r>
    <phoneticPr fontId="1"/>
  </si>
  <si>
    <t>群内平方和</t>
    <rPh sb="0" eb="1">
      <t>グン</t>
    </rPh>
    <rPh sb="1" eb="2">
      <t>ナイ</t>
    </rPh>
    <rPh sb="2" eb="4">
      <t>ヘイホウ</t>
    </rPh>
    <rPh sb="4" eb="5">
      <t>ワ</t>
    </rPh>
    <phoneticPr fontId="1"/>
  </si>
  <si>
    <t>群間平方和</t>
    <rPh sb="0" eb="1">
      <t>グン</t>
    </rPh>
    <rPh sb="1" eb="2">
      <t>カン</t>
    </rPh>
    <rPh sb="2" eb="3">
      <t>ヘイ</t>
    </rPh>
    <rPh sb="3" eb="4">
      <t>ホウ</t>
    </rPh>
    <rPh sb="4" eb="5">
      <t>ワ</t>
    </rPh>
    <phoneticPr fontId="1"/>
  </si>
  <si>
    <t>相関比</t>
    <rPh sb="0" eb="2">
      <t>ソウカン</t>
    </rPh>
    <rPh sb="2" eb="3">
      <t>ヒ</t>
    </rPh>
    <phoneticPr fontId="1"/>
  </si>
  <si>
    <t>中点</t>
    <rPh sb="0" eb="2">
      <t>チュウテン</t>
    </rPh>
    <phoneticPr fontId="1"/>
  </si>
  <si>
    <t>z</t>
    <phoneticPr fontId="1"/>
  </si>
  <si>
    <t>判定</t>
    <rPh sb="0" eb="2">
      <t>ハンテイ</t>
    </rPh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</si>
  <si>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1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</si>
  <si>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2</t>
    </r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</si>
  <si>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</si>
  <si>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4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</si>
  <si>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i/>
        <sz val="11"/>
        <color theme="1"/>
        <rFont val="ＭＳ Ｐゴシック"/>
        <family val="3"/>
        <charset val="128"/>
        <scheme val="minor"/>
      </rP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5</t>
    </r>
    <r>
      <rPr>
        <sz val="11"/>
        <color theme="1"/>
        <rFont val="ＭＳ Ｐゴシック"/>
        <family val="2"/>
        <charset val="128"/>
        <scheme val="minor"/>
      </rPr>
      <t/>
    </r>
  </si>
  <si>
    <t>全平方和</t>
    <rPh sb="0" eb="1">
      <t>ゼン</t>
    </rPh>
    <rPh sb="1" eb="3">
      <t>ヘイホウ</t>
    </rPh>
    <rPh sb="3" eb="4">
      <t>ワ</t>
    </rPh>
    <phoneticPr fontId="1"/>
  </si>
  <si>
    <t>全合計</t>
    <rPh sb="0" eb="1">
      <t>ゼン</t>
    </rPh>
    <rPh sb="1" eb="3">
      <t>ゴウケイ</t>
    </rPh>
    <phoneticPr fontId="1"/>
  </si>
  <si>
    <r>
      <t>S</t>
    </r>
    <r>
      <rPr>
        <vertAlign val="subscript"/>
        <sz val="11"/>
        <color theme="1"/>
        <rFont val="ＭＳ Ｐゴシック"/>
        <family val="3"/>
        <charset val="128"/>
        <scheme val="minor"/>
      </rPr>
      <t>全体</t>
    </r>
    <rPh sb="1" eb="3">
      <t>ゼンタイ</t>
    </rPh>
    <phoneticPr fontId="1"/>
  </si>
  <si>
    <r>
      <t>S</t>
    </r>
    <r>
      <rPr>
        <i/>
        <vertAlign val="subscript"/>
        <sz val="11"/>
        <color theme="1"/>
        <rFont val="ＭＳ Ｐゴシック"/>
        <family val="3"/>
        <charset val="128"/>
        <scheme val="minor"/>
      </rPr>
      <t>A</t>
    </r>
    <phoneticPr fontId="1"/>
  </si>
  <si>
    <r>
      <t>S</t>
    </r>
    <r>
      <rPr>
        <i/>
        <vertAlign val="subscript"/>
        <sz val="11"/>
        <color theme="1"/>
        <rFont val="ＭＳ Ｐゴシック"/>
        <family val="3"/>
        <charset val="128"/>
        <scheme val="minor"/>
      </rPr>
      <t>B</t>
    </r>
    <phoneticPr fontId="1"/>
  </si>
  <si>
    <r>
      <t>|</t>
    </r>
    <r>
      <rPr>
        <i/>
        <sz val="11"/>
        <color theme="1"/>
        <rFont val="ＭＳ Ｐゴシック"/>
        <family val="3"/>
        <charset val="128"/>
        <scheme val="minor"/>
      </rPr>
      <t>S</t>
    </r>
    <r>
      <rPr>
        <vertAlign val="subscript"/>
        <sz val="11"/>
        <color theme="1"/>
        <rFont val="ＭＳ Ｐゴシック"/>
        <family val="3"/>
        <charset val="128"/>
        <scheme val="minor"/>
      </rPr>
      <t>全体</t>
    </r>
    <r>
      <rPr>
        <sz val="11"/>
        <color theme="1"/>
        <rFont val="ＭＳ Ｐゴシック"/>
        <family val="3"/>
        <charset val="128"/>
        <scheme val="minor"/>
      </rPr>
      <t>|</t>
    </r>
    <phoneticPr fontId="1"/>
  </si>
  <si>
    <r>
      <t>平均</t>
    </r>
    <r>
      <rPr>
        <vertAlign val="subscript"/>
        <sz val="11"/>
        <color theme="1"/>
        <rFont val="ＭＳ Ｐゴシック"/>
        <family val="3"/>
        <charset val="128"/>
        <scheme val="minor"/>
      </rPr>
      <t>全体</t>
    </r>
    <rPh sb="0" eb="2">
      <t>ヘイキン</t>
    </rPh>
    <rPh sb="2" eb="4">
      <t>ゼンタイ</t>
    </rPh>
    <phoneticPr fontId="1"/>
  </si>
  <si>
    <r>
      <t>平均</t>
    </r>
    <r>
      <rPr>
        <i/>
        <vertAlign val="subscript"/>
        <sz val="11"/>
        <color theme="1"/>
        <rFont val="ＭＳ Ｐゴシック"/>
        <family val="3"/>
        <charset val="128"/>
        <scheme val="minor"/>
      </rPr>
      <t>A</t>
    </r>
    <rPh sb="0" eb="2">
      <t>ヘイキン</t>
    </rPh>
    <phoneticPr fontId="1"/>
  </si>
  <si>
    <r>
      <t>平均</t>
    </r>
    <r>
      <rPr>
        <i/>
        <vertAlign val="subscript"/>
        <sz val="11"/>
        <color theme="1"/>
        <rFont val="ＭＳ Ｐゴシック"/>
        <family val="3"/>
        <charset val="128"/>
        <scheme val="minor"/>
      </rPr>
      <t>B</t>
    </r>
    <rPh sb="0" eb="2">
      <t>ヘイキン</t>
    </rPh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</si>
  <si>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F</t>
    </r>
    <r>
      <rPr>
        <sz val="11"/>
        <color theme="1"/>
        <rFont val="ＭＳ Ｐゴシック"/>
        <family val="3"/>
        <charset val="128"/>
        <scheme val="minor"/>
      </rPr>
      <t>値</t>
    </r>
    <rPh sb="1" eb="2">
      <t>アタイ</t>
    </rPh>
    <phoneticPr fontId="1"/>
  </si>
  <si>
    <r>
      <rPr>
        <i/>
        <sz val="11"/>
        <color theme="1"/>
        <rFont val="ＭＳ Ｐゴシック"/>
        <family val="3"/>
        <charset val="128"/>
        <scheme val="minor"/>
      </rPr>
      <t>p</t>
    </r>
    <r>
      <rPr>
        <sz val="11"/>
        <color theme="1"/>
        <rFont val="ＭＳ Ｐゴシック"/>
        <family val="3"/>
        <charset val="128"/>
        <scheme val="minor"/>
      </rPr>
      <t>値</t>
    </r>
    <rPh sb="1" eb="2">
      <t>チ</t>
    </rPh>
    <phoneticPr fontId="1"/>
  </si>
  <si>
    <r>
      <t>S</t>
    </r>
    <r>
      <rPr>
        <vertAlign val="subscript"/>
        <sz val="11"/>
        <color theme="1"/>
        <rFont val="ＭＳ Ｐゴシック"/>
        <family val="3"/>
        <charset val="128"/>
        <scheme val="minor"/>
      </rPr>
      <t>群内</t>
    </r>
    <rPh sb="1" eb="2">
      <t>グン</t>
    </rPh>
    <rPh sb="2" eb="3">
      <t>ナイ</t>
    </rPh>
    <phoneticPr fontId="1"/>
  </si>
  <si>
    <r>
      <t>|</t>
    </r>
    <r>
      <rPr>
        <i/>
        <sz val="11"/>
        <color theme="1"/>
        <rFont val="ＭＳ Ｐゴシック"/>
        <family val="3"/>
        <charset val="128"/>
        <scheme val="minor"/>
      </rPr>
      <t>S</t>
    </r>
    <r>
      <rPr>
        <vertAlign val="subscript"/>
        <sz val="11"/>
        <color theme="1"/>
        <rFont val="ＭＳ Ｐゴシック"/>
        <family val="3"/>
        <charset val="128"/>
        <scheme val="minor"/>
      </rPr>
      <t>群内</t>
    </r>
    <r>
      <rPr>
        <sz val="11"/>
        <color theme="1"/>
        <rFont val="ＭＳ Ｐゴシック"/>
        <family val="3"/>
        <charset val="128"/>
        <scheme val="minor"/>
      </rPr>
      <t>|</t>
    </r>
    <rPh sb="2" eb="3">
      <t>グン</t>
    </rPh>
    <rPh sb="3" eb="4">
      <t>ナイ</t>
    </rPh>
    <phoneticPr fontId="1"/>
  </si>
  <si>
    <t>総計</t>
  </si>
  <si>
    <t>データの個数 / 判定</t>
  </si>
  <si>
    <t>判定</t>
  </si>
  <si>
    <t>購買ブランド（変換）y</t>
  </si>
  <si>
    <r>
      <t>ID(</t>
    </r>
    <r>
      <rPr>
        <i/>
        <sz val="11"/>
        <color theme="1"/>
        <rFont val="ＭＳ Ｐゴシック"/>
        <family val="3"/>
        <charset val="128"/>
        <scheme val="minor"/>
      </rPr>
      <t>i</t>
    </r>
    <r>
      <rPr>
        <sz val="11"/>
        <color theme="1"/>
        <rFont val="ＭＳ Ｐゴシック"/>
        <family val="2"/>
        <charset val="128"/>
        <scheme val="minor"/>
      </rPr>
      <t>)</t>
    </r>
    <phoneticPr fontId="1"/>
  </si>
  <si>
    <r>
      <t>顧客(</t>
    </r>
    <r>
      <rPr>
        <i/>
        <sz val="11"/>
        <color theme="1"/>
        <rFont val="ＭＳ Ｐゴシック"/>
        <family val="3"/>
        <charset val="128"/>
        <scheme val="minor"/>
      </rPr>
      <t>i</t>
    </r>
    <r>
      <rPr>
        <sz val="11"/>
        <color theme="1"/>
        <rFont val="ＭＳ Ｐゴシック"/>
        <family val="2"/>
        <charset val="128"/>
        <scheme val="minor"/>
      </rPr>
      <t>)</t>
    </r>
    <rPh sb="0" eb="2">
      <t>コキャク</t>
    </rPh>
    <phoneticPr fontId="1"/>
  </si>
  <si>
    <r>
      <t>Wilksの</t>
    </r>
    <r>
      <rPr>
        <i/>
        <sz val="11"/>
        <color theme="1"/>
        <rFont val="ＭＳ Ｐゴシック"/>
        <family val="3"/>
        <charset val="128"/>
        <scheme val="minor"/>
      </rPr>
      <t>Λ</t>
    </r>
    <phoneticPr fontId="1"/>
  </si>
  <si>
    <r>
      <t>ブランド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sz val="11"/>
        <color theme="1"/>
        <rFont val="ＭＳ Ｐゴシック"/>
        <family val="3"/>
        <charset val="128"/>
        <scheme val="minor"/>
      </rPr>
      <t>購買群の平均</t>
    </r>
    <rPh sb="9" eb="11">
      <t>ヘイキン</t>
    </rPh>
    <phoneticPr fontId="1"/>
  </si>
  <si>
    <r>
      <t>ブランド</t>
    </r>
    <r>
      <rPr>
        <i/>
        <sz val="11"/>
        <color theme="1"/>
        <rFont val="ＭＳ Ｐゴシック"/>
        <family val="3"/>
        <charset val="128"/>
        <scheme val="minor"/>
      </rPr>
      <t>B</t>
    </r>
    <r>
      <rPr>
        <sz val="11"/>
        <color theme="1"/>
        <rFont val="ＭＳ Ｐゴシック"/>
        <family val="3"/>
        <charset val="128"/>
        <scheme val="minor"/>
      </rPr>
      <t>購買群の平均</t>
    </r>
    <phoneticPr fontId="1"/>
  </si>
  <si>
    <r>
      <t>ブランド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sz val="11"/>
        <color theme="1"/>
        <rFont val="ＭＳ Ｐゴシック"/>
        <family val="2"/>
        <charset val="128"/>
        <scheme val="minor"/>
      </rPr>
      <t>平方和</t>
    </r>
    <rPh sb="5" eb="7">
      <t>ヘイホウ</t>
    </rPh>
    <rPh sb="7" eb="8">
      <t>ワ</t>
    </rPh>
    <phoneticPr fontId="1"/>
  </si>
  <si>
    <r>
      <t>ブランド</t>
    </r>
    <r>
      <rPr>
        <i/>
        <sz val="11"/>
        <color theme="1"/>
        <rFont val="ＭＳ Ｐゴシック"/>
        <family val="3"/>
        <charset val="128"/>
        <scheme val="minor"/>
      </rPr>
      <t>B</t>
    </r>
    <r>
      <rPr>
        <sz val="11"/>
        <color theme="1"/>
        <rFont val="ＭＳ Ｐゴシック"/>
        <family val="2"/>
        <charset val="128"/>
        <scheme val="minor"/>
      </rPr>
      <t>平方和</t>
    </r>
    <rPh sb="5" eb="7">
      <t>ヘイホウ</t>
    </rPh>
    <rPh sb="7" eb="8">
      <t>ワ</t>
    </rPh>
    <phoneticPr fontId="1"/>
  </si>
  <si>
    <r>
      <t>ブランド</t>
    </r>
    <r>
      <rPr>
        <i/>
        <sz val="11"/>
        <color theme="1"/>
        <rFont val="ＭＳ Ｐゴシック"/>
        <family val="3"/>
        <charset val="128"/>
        <scheme val="minor"/>
      </rPr>
      <t>A</t>
    </r>
    <r>
      <rPr>
        <sz val="11"/>
        <color theme="1"/>
        <rFont val="ＭＳ Ｐゴシック"/>
        <family val="2"/>
        <charset val="128"/>
        <scheme val="minor"/>
      </rPr>
      <t>合計</t>
    </r>
    <rPh sb="5" eb="7">
      <t>ゴウケイ</t>
    </rPh>
    <phoneticPr fontId="1"/>
  </si>
  <si>
    <r>
      <t>ブランド</t>
    </r>
    <r>
      <rPr>
        <i/>
        <sz val="11"/>
        <color theme="1"/>
        <rFont val="ＭＳ Ｐゴシック"/>
        <family val="3"/>
        <charset val="128"/>
        <scheme val="minor"/>
      </rPr>
      <t>B</t>
    </r>
    <r>
      <rPr>
        <sz val="11"/>
        <color theme="1"/>
        <rFont val="ＭＳ Ｐゴシック"/>
        <family val="2"/>
        <charset val="128"/>
        <scheme val="minor"/>
      </rPr>
      <t>合計</t>
    </r>
    <rPh sb="5" eb="7">
      <t>ゴウケイ</t>
    </rPh>
    <phoneticPr fontId="1"/>
  </si>
</sst>
</file>

<file path=xl/styles.xml><?xml version="1.0" encoding="utf-8"?>
<styleSheet xmlns="http://schemas.openxmlformats.org/spreadsheetml/2006/main">
  <numFmts count="2">
    <numFmt numFmtId="176" formatCode="0.000_ "/>
    <numFmt numFmtId="177" formatCode="0.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vertAlign val="subscript"/>
      <sz val="11"/>
      <color theme="1"/>
      <name val="ＭＳ Ｐゴシック"/>
      <family val="3"/>
      <charset val="128"/>
      <scheme val="minor"/>
    </font>
    <font>
      <i/>
      <vertAlign val="subscript"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/>
    <xf numFmtId="0" fontId="3" fillId="0" borderId="0" xfId="0" applyFont="1" applyBorder="1">
      <alignment vertical="center"/>
    </xf>
    <xf numFmtId="0" fontId="3" fillId="0" borderId="0" xfId="0" applyFont="1" applyBorder="1" applyAlignment="1"/>
    <xf numFmtId="0" fontId="3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/>
    <xf numFmtId="176" fontId="3" fillId="0" borderId="1" xfId="1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76" fontId="3" fillId="0" borderId="1" xfId="0" applyNumberFormat="1" applyFont="1" applyBorder="1">
      <alignment vertical="center"/>
    </xf>
    <xf numFmtId="0" fontId="3" fillId="0" borderId="0" xfId="0" applyFont="1" applyAlignment="1"/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176" fontId="3" fillId="0" borderId="2" xfId="0" applyNumberFormat="1" applyFont="1" applyBorder="1">
      <alignment vertical="center"/>
    </xf>
    <xf numFmtId="176" fontId="3" fillId="0" borderId="0" xfId="0" applyNumberFormat="1" applyFont="1" applyBorder="1">
      <alignment vertical="center"/>
    </xf>
    <xf numFmtId="176" fontId="3" fillId="0" borderId="3" xfId="0" applyNumberFormat="1" applyFont="1" applyBorder="1">
      <alignment vertical="center"/>
    </xf>
    <xf numFmtId="176" fontId="0" fillId="0" borderId="0" xfId="0" applyNumberFormat="1" applyBorder="1">
      <alignment vertical="center"/>
    </xf>
    <xf numFmtId="176" fontId="0" fillId="0" borderId="2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0" fillId="0" borderId="3" xfId="0" applyNumberFormat="1" applyFill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176" fontId="0" fillId="0" borderId="1" xfId="0" applyNumberFormat="1" applyFill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kayama" refreshedDate="39774.779742013889" createdVersion="3" refreshedVersion="3" minRefreshableVersion="3" recordCount="20">
  <cacheSource type="worksheet">
    <worksheetSource ref="A1:K21" sheet="判別分析_結果"/>
  </cacheSource>
  <cacheFields count="11">
    <cacheField name="ID" numFmtId="0">
      <sharedItems containsSemiMixedTypes="0" containsString="0" containsNumber="1" containsInteger="1" minValue="1" maxValue="20"/>
    </cacheField>
    <cacheField name="購買ブランド" numFmtId="0">
      <sharedItems/>
    </cacheField>
    <cacheField name="年齢x1" numFmtId="0">
      <sharedItems containsSemiMixedTypes="0" containsString="0" containsNumber="1" containsInteger="1" minValue="24" maxValue="66"/>
    </cacheField>
    <cacheField name="世帯年収x2" numFmtId="0">
      <sharedItems containsSemiMixedTypes="0" containsString="0" containsNumber="1" containsInteger="1" minValue="400" maxValue="1100"/>
    </cacheField>
    <cacheField name="世帯人数x3" numFmtId="0">
      <sharedItems containsSemiMixedTypes="0" containsString="0" containsNumber="1" containsInteger="1" minValue="1" maxValue="6"/>
    </cacheField>
    <cacheField name="来店頻度x4" numFmtId="0">
      <sharedItems containsSemiMixedTypes="0" containsString="0" containsNumber="1" containsInteger="1" minValue="1" maxValue="7"/>
    </cacheField>
    <cacheField name="居住年数x5" numFmtId="0">
      <sharedItems containsSemiMixedTypes="0" containsString="0" containsNumber="1" containsInteger="1" minValue="1" maxValue="20"/>
    </cacheField>
    <cacheField name="購買ブランド(変換）y" numFmtId="0">
      <sharedItems containsSemiMixedTypes="0" containsString="0" containsNumber="1" containsInteger="1" minValue="-1" maxValue="1" count="2">
        <n v="1"/>
        <n v="-1"/>
      </sharedItems>
    </cacheField>
    <cacheField name="a1x1＋a2x2＋a3x3＋a4x4+a5x5" numFmtId="176">
      <sharedItems containsSemiMixedTypes="0" containsString="0" containsNumber="1" minValue="13.192240593898816" maxValue="28.690320020280616"/>
    </cacheField>
    <cacheField name="z" numFmtId="176">
      <sharedItems containsSemiMixedTypes="0" containsString="0" containsNumber="1" minValue="-8.0333835578777339" maxValue="7.4646958685040659"/>
    </cacheField>
    <cacheField name="判定" numFmtId="0">
      <sharedItems containsSemiMixedTypes="0" containsString="0" containsNumber="1" containsInteger="1" minValue="-1" maxValue="1" count="2">
        <n v="1"/>
        <n v="-1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n v="1"/>
    <s v="A"/>
    <n v="48"/>
    <n v="900"/>
    <n v="4"/>
    <n v="5"/>
    <n v="6"/>
    <x v="0"/>
    <n v="26.32606483213187"/>
    <n v="5.1004406803553195"/>
    <x v="0"/>
  </r>
  <r>
    <n v="2"/>
    <s v="A"/>
    <n v="58"/>
    <n v="800"/>
    <n v="6"/>
    <n v="4"/>
    <n v="20"/>
    <x v="0"/>
    <n v="28.690320020280616"/>
    <n v="7.4646958685040659"/>
    <x v="0"/>
  </r>
  <r>
    <n v="3"/>
    <s v="A"/>
    <n v="52"/>
    <n v="700"/>
    <n v="6"/>
    <n v="4"/>
    <n v="12"/>
    <x v="0"/>
    <n v="26.021014612720524"/>
    <n v="4.7953904609439739"/>
    <x v="0"/>
  </r>
  <r>
    <n v="4"/>
    <s v="A"/>
    <n v="63"/>
    <n v="700"/>
    <n v="6"/>
    <n v="4"/>
    <n v="15"/>
    <x v="0"/>
    <n v="27.742036480010114"/>
    <n v="6.5164123282335638"/>
    <x v="0"/>
  </r>
  <r>
    <n v="5"/>
    <s v="A"/>
    <n v="59"/>
    <n v="800"/>
    <n v="4"/>
    <n v="6"/>
    <n v="6"/>
    <x v="0"/>
    <n v="27.454697790200129"/>
    <n v="6.2290736384235785"/>
    <x v="0"/>
  </r>
  <r>
    <n v="6"/>
    <s v="A"/>
    <n v="38"/>
    <n v="1100"/>
    <n v="5"/>
    <n v="4"/>
    <n v="10"/>
    <x v="0"/>
    <n v="27.874997612835855"/>
    <n v="6.6493734610593052"/>
    <x v="0"/>
  </r>
  <r>
    <n v="7"/>
    <s v="A"/>
    <n v="49"/>
    <n v="900"/>
    <n v="5"/>
    <n v="5"/>
    <n v="9"/>
    <x v="0"/>
    <n v="27.699201022595652"/>
    <n v="6.4735768708191017"/>
    <x v="0"/>
  </r>
  <r>
    <n v="8"/>
    <s v="A"/>
    <n v="62"/>
    <n v="800"/>
    <n v="3"/>
    <n v="7"/>
    <n v="5"/>
    <x v="0"/>
    <n v="27.650553339928738"/>
    <n v="6.4249291881521877"/>
    <x v="0"/>
  </r>
  <r>
    <n v="9"/>
    <s v="A"/>
    <n v="55"/>
    <n v="900"/>
    <n v="5"/>
    <n v="3"/>
    <n v="5"/>
    <x v="0"/>
    <n v="26.448257489766984"/>
    <n v="5.2226333379904339"/>
    <x v="0"/>
  </r>
  <r>
    <n v="10"/>
    <s v="A"/>
    <n v="66"/>
    <n v="800"/>
    <n v="4"/>
    <n v="4"/>
    <n v="5"/>
    <x v="0"/>
    <n v="26.57689044783524"/>
    <n v="5.3512662960586894"/>
    <x v="0"/>
  </r>
  <r>
    <n v="11"/>
    <s v="B"/>
    <n v="28"/>
    <n v="600"/>
    <n v="2"/>
    <n v="2"/>
    <n v="2"/>
    <x v="1"/>
    <n v="15.024738463137314"/>
    <n v="-6.2008856886392358"/>
    <x v="1"/>
  </r>
  <r>
    <n v="12"/>
    <s v="B"/>
    <n v="33"/>
    <n v="400"/>
    <n v="3"/>
    <n v="3"/>
    <n v="3"/>
    <x v="1"/>
    <n v="15.199108881989094"/>
    <n v="-6.0265152697874562"/>
    <x v="1"/>
  </r>
  <r>
    <n v="13"/>
    <s v="B"/>
    <n v="26"/>
    <n v="500"/>
    <n v="3"/>
    <n v="1"/>
    <n v="2"/>
    <x v="1"/>
    <n v="13.659241932782818"/>
    <n v="-7.5663822189937324"/>
    <x v="1"/>
  </r>
  <r>
    <n v="14"/>
    <s v="B"/>
    <n v="40"/>
    <n v="700"/>
    <n v="2"/>
    <n v="2"/>
    <n v="1"/>
    <x v="1"/>
    <n v="17.787732408449273"/>
    <n v="-3.4378917433272775"/>
    <x v="1"/>
  </r>
  <r>
    <n v="15"/>
    <s v="B"/>
    <n v="31"/>
    <n v="500"/>
    <n v="2"/>
    <n v="1"/>
    <n v="3"/>
    <x v="1"/>
    <n v="13.412633978789453"/>
    <n v="-7.8129901729870976"/>
    <x v="1"/>
  </r>
  <r>
    <n v="16"/>
    <s v="B"/>
    <n v="24"/>
    <n v="600"/>
    <n v="2"/>
    <n v="1"/>
    <n v="3"/>
    <x v="1"/>
    <n v="13.694094345726121"/>
    <n v="-7.531529806050429"/>
    <x v="1"/>
  </r>
  <r>
    <n v="17"/>
    <s v="B"/>
    <n v="47"/>
    <n v="600"/>
    <n v="3"/>
    <n v="1"/>
    <n v="1"/>
    <x v="1"/>
    <n v="17.635332987237998"/>
    <n v="-3.5902911645385522"/>
    <x v="1"/>
  </r>
  <r>
    <n v="18"/>
    <s v="B"/>
    <n v="30"/>
    <n v="700"/>
    <n v="1"/>
    <n v="2"/>
    <n v="3"/>
    <x v="1"/>
    <n v="15.598745146810939"/>
    <n v="-5.6268790049656108"/>
    <x v="1"/>
  </r>
  <r>
    <n v="19"/>
    <s v="B"/>
    <n v="40"/>
    <n v="400"/>
    <n v="1"/>
    <n v="2"/>
    <n v="2"/>
    <x v="1"/>
    <n v="13.192240593898816"/>
    <n v="-8.0333835578777339"/>
    <x v="1"/>
  </r>
  <r>
    <n v="20"/>
    <s v="B"/>
    <n v="30"/>
    <n v="400"/>
    <n v="4"/>
    <n v="4"/>
    <n v="5"/>
    <x v="1"/>
    <n v="16.824580648403426"/>
    <n v="-4.401043503373124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5" cacheId="2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購買ブランド（変換）y" colHeaderCaption="判定">
  <location ref="A3:D7" firstHeaderRow="1" firstDataRow="2" firstDataCol="1"/>
  <pivotFields count="11"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1"/>
        <item x="0"/>
        <item t="default"/>
      </items>
    </pivotField>
    <pivotField numFmtId="176" showAll="0"/>
    <pivotField numFmtId="176" showAll="0"/>
    <pivotField axis="axisCol" dataField="1" showAll="0">
      <items count="3">
        <item x="1"/>
        <item x="0"/>
        <item t="default"/>
      </items>
    </pivotField>
  </pivotFields>
  <rowFields count="1">
    <field x="7"/>
  </rowFields>
  <rowItems count="3">
    <i>
      <x/>
    </i>
    <i>
      <x v="1"/>
    </i>
    <i t="grand">
      <x/>
    </i>
  </rowItems>
  <colFields count="1">
    <field x="10"/>
  </colFields>
  <colItems count="3">
    <i>
      <x/>
    </i>
    <i>
      <x v="1"/>
    </i>
    <i t="grand">
      <x/>
    </i>
  </colItems>
  <dataFields count="1">
    <dataField name="データの個数 / 判定" fld="10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6.bin"/><Relationship Id="rId13" Type="http://schemas.openxmlformats.org/officeDocument/2006/relationships/oleObject" Target="../embeddings/oleObject11.bin"/><Relationship Id="rId18" Type="http://schemas.openxmlformats.org/officeDocument/2006/relationships/oleObject" Target="../embeddings/oleObject16.bin"/><Relationship Id="rId26" Type="http://schemas.openxmlformats.org/officeDocument/2006/relationships/oleObject" Target="../embeddings/oleObject24.bin"/><Relationship Id="rId3" Type="http://schemas.openxmlformats.org/officeDocument/2006/relationships/oleObject" Target="../embeddings/oleObject1.bin"/><Relationship Id="rId21" Type="http://schemas.openxmlformats.org/officeDocument/2006/relationships/oleObject" Target="../embeddings/oleObject19.bin"/><Relationship Id="rId7" Type="http://schemas.openxmlformats.org/officeDocument/2006/relationships/oleObject" Target="../embeddings/oleObject5.bin"/><Relationship Id="rId12" Type="http://schemas.openxmlformats.org/officeDocument/2006/relationships/oleObject" Target="../embeddings/oleObject10.bin"/><Relationship Id="rId17" Type="http://schemas.openxmlformats.org/officeDocument/2006/relationships/oleObject" Target="../embeddings/oleObject15.bin"/><Relationship Id="rId25" Type="http://schemas.openxmlformats.org/officeDocument/2006/relationships/oleObject" Target="../embeddings/oleObject23.bin"/><Relationship Id="rId2" Type="http://schemas.openxmlformats.org/officeDocument/2006/relationships/vmlDrawing" Target="../drawings/vmlDrawing1.vml"/><Relationship Id="rId16" Type="http://schemas.openxmlformats.org/officeDocument/2006/relationships/oleObject" Target="../embeddings/oleObject14.bin"/><Relationship Id="rId20" Type="http://schemas.openxmlformats.org/officeDocument/2006/relationships/oleObject" Target="../embeddings/oleObject18.bin"/><Relationship Id="rId29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11" Type="http://schemas.openxmlformats.org/officeDocument/2006/relationships/oleObject" Target="../embeddings/oleObject9.bin"/><Relationship Id="rId24" Type="http://schemas.openxmlformats.org/officeDocument/2006/relationships/oleObject" Target="../embeddings/oleObject22.bin"/><Relationship Id="rId32" Type="http://schemas.openxmlformats.org/officeDocument/2006/relationships/oleObject" Target="../embeddings/oleObject30.bin"/><Relationship Id="rId5" Type="http://schemas.openxmlformats.org/officeDocument/2006/relationships/oleObject" Target="../embeddings/oleObject3.bin"/><Relationship Id="rId15" Type="http://schemas.openxmlformats.org/officeDocument/2006/relationships/oleObject" Target="../embeddings/oleObject13.bin"/><Relationship Id="rId23" Type="http://schemas.openxmlformats.org/officeDocument/2006/relationships/oleObject" Target="../embeddings/oleObject21.bin"/><Relationship Id="rId28" Type="http://schemas.openxmlformats.org/officeDocument/2006/relationships/oleObject" Target="../embeddings/oleObject26.bin"/><Relationship Id="rId10" Type="http://schemas.openxmlformats.org/officeDocument/2006/relationships/oleObject" Target="../embeddings/oleObject8.bin"/><Relationship Id="rId19" Type="http://schemas.openxmlformats.org/officeDocument/2006/relationships/oleObject" Target="../embeddings/oleObject17.bin"/><Relationship Id="rId31" Type="http://schemas.openxmlformats.org/officeDocument/2006/relationships/oleObject" Target="../embeddings/oleObject29.bin"/><Relationship Id="rId4" Type="http://schemas.openxmlformats.org/officeDocument/2006/relationships/oleObject" Target="../embeddings/oleObject2.bin"/><Relationship Id="rId9" Type="http://schemas.openxmlformats.org/officeDocument/2006/relationships/oleObject" Target="../embeddings/oleObject7.bin"/><Relationship Id="rId14" Type="http://schemas.openxmlformats.org/officeDocument/2006/relationships/oleObject" Target="../embeddings/oleObject12.bin"/><Relationship Id="rId22" Type="http://schemas.openxmlformats.org/officeDocument/2006/relationships/oleObject" Target="../embeddings/oleObject20.bin"/><Relationship Id="rId27" Type="http://schemas.openxmlformats.org/officeDocument/2006/relationships/oleObject" Target="../embeddings/oleObject25.bin"/><Relationship Id="rId30" Type="http://schemas.openxmlformats.org/officeDocument/2006/relationships/oleObject" Target="../embeddings/oleObject2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11"/>
  <sheetViews>
    <sheetView zoomScale="80" zoomScaleNormal="80" workbookViewId="0"/>
  </sheetViews>
  <sheetFormatPr defaultRowHeight="13.5"/>
  <cols>
    <col min="1" max="1" width="5.25" style="8" bestFit="1" customWidth="1"/>
    <col min="2" max="2" width="14" style="8" bestFit="1" customWidth="1"/>
    <col min="3" max="8" width="18.5" style="8" customWidth="1"/>
    <col min="9" max="9" width="21.125" style="8" bestFit="1" customWidth="1"/>
    <col min="10" max="11" width="18.625" style="8" customWidth="1"/>
    <col min="12" max="12" width="18.75" style="8" customWidth="1"/>
    <col min="13" max="13" width="9.5" style="8" bestFit="1" customWidth="1"/>
    <col min="14" max="14" width="11.5" style="8" customWidth="1"/>
    <col min="15" max="24" width="15.25" style="8" customWidth="1"/>
    <col min="25" max="16384" width="9" style="8"/>
  </cols>
  <sheetData>
    <row r="1" spans="1:11" ht="33">
      <c r="A1" s="35" t="s">
        <v>44</v>
      </c>
      <c r="B1" s="5" t="s">
        <v>0</v>
      </c>
      <c r="C1" s="5" t="s">
        <v>9</v>
      </c>
      <c r="D1" s="5" t="s">
        <v>10</v>
      </c>
      <c r="E1" s="5" t="s">
        <v>11</v>
      </c>
      <c r="F1" s="5" t="s">
        <v>12</v>
      </c>
      <c r="G1" s="5" t="s">
        <v>13</v>
      </c>
      <c r="H1" s="5" t="s">
        <v>8</v>
      </c>
      <c r="I1" s="18" t="s">
        <v>15</v>
      </c>
      <c r="J1" s="6" t="s">
        <v>20</v>
      </c>
      <c r="K1" s="17" t="s">
        <v>21</v>
      </c>
    </row>
    <row r="2" spans="1:11">
      <c r="A2" s="9">
        <v>1</v>
      </c>
      <c r="B2" s="46" t="s">
        <v>2</v>
      </c>
      <c r="C2" s="10">
        <v>48</v>
      </c>
      <c r="D2" s="10">
        <v>900</v>
      </c>
      <c r="E2" s="10">
        <v>4</v>
      </c>
      <c r="F2" s="10">
        <v>5</v>
      </c>
      <c r="G2" s="10">
        <v>6</v>
      </c>
      <c r="H2" s="10">
        <v>1</v>
      </c>
      <c r="I2" s="23">
        <f>SUMPRODUCT(C2:G2,$C$24:$G$24)</f>
        <v>26.32606483213187</v>
      </c>
      <c r="J2" s="23">
        <f>I2-$J$32</f>
        <v>5.1004406803553195</v>
      </c>
      <c r="K2" s="9">
        <f>IF(J2&gt;=0,1,-1)</f>
        <v>1</v>
      </c>
    </row>
    <row r="3" spans="1:11">
      <c r="A3" s="11">
        <v>2</v>
      </c>
      <c r="B3" s="47" t="s">
        <v>2</v>
      </c>
      <c r="C3" s="12">
        <v>58</v>
      </c>
      <c r="D3" s="12">
        <v>800</v>
      </c>
      <c r="E3" s="12">
        <v>6</v>
      </c>
      <c r="F3" s="12">
        <v>4</v>
      </c>
      <c r="G3" s="12">
        <v>20</v>
      </c>
      <c r="H3" s="12">
        <v>1</v>
      </c>
      <c r="I3" s="24">
        <f>SUMPRODUCT(C3:G3,$C$24:$G$24)</f>
        <v>28.690320020280616</v>
      </c>
      <c r="J3" s="24">
        <f>I3-$J$32</f>
        <v>7.4646958685040659</v>
      </c>
      <c r="K3" s="11">
        <f t="shared" ref="K3:K21" si="0">IF(J3&gt;=0,1,-1)</f>
        <v>1</v>
      </c>
    </row>
    <row r="4" spans="1:11">
      <c r="A4" s="11">
        <v>3</v>
      </c>
      <c r="B4" s="47" t="s">
        <v>2</v>
      </c>
      <c r="C4" s="12">
        <v>52</v>
      </c>
      <c r="D4" s="12">
        <v>700</v>
      </c>
      <c r="E4" s="12">
        <v>6</v>
      </c>
      <c r="F4" s="12">
        <v>4</v>
      </c>
      <c r="G4" s="12">
        <v>12</v>
      </c>
      <c r="H4" s="12">
        <v>1</v>
      </c>
      <c r="I4" s="24">
        <f t="shared" ref="I4:I21" si="1">SUMPRODUCT(C4:G4,$C$24:$G$24)</f>
        <v>26.021014612720524</v>
      </c>
      <c r="J4" s="24">
        <f t="shared" ref="J4:J21" si="2">I4-$J$32</f>
        <v>4.7953904609439739</v>
      </c>
      <c r="K4" s="11">
        <f t="shared" si="0"/>
        <v>1</v>
      </c>
    </row>
    <row r="5" spans="1:11">
      <c r="A5" s="11">
        <v>4</v>
      </c>
      <c r="B5" s="47" t="s">
        <v>2</v>
      </c>
      <c r="C5" s="12">
        <v>63</v>
      </c>
      <c r="D5" s="12">
        <v>700</v>
      </c>
      <c r="E5" s="12">
        <v>6</v>
      </c>
      <c r="F5" s="12">
        <v>4</v>
      </c>
      <c r="G5" s="12">
        <v>15</v>
      </c>
      <c r="H5" s="12">
        <v>1</v>
      </c>
      <c r="I5" s="24">
        <f t="shared" si="1"/>
        <v>27.742036480010114</v>
      </c>
      <c r="J5" s="24">
        <f t="shared" si="2"/>
        <v>6.5164123282335638</v>
      </c>
      <c r="K5" s="11">
        <f t="shared" si="0"/>
        <v>1</v>
      </c>
    </row>
    <row r="6" spans="1:11">
      <c r="A6" s="11">
        <v>5</v>
      </c>
      <c r="B6" s="47" t="s">
        <v>2</v>
      </c>
      <c r="C6" s="12">
        <v>59</v>
      </c>
      <c r="D6" s="12">
        <v>800</v>
      </c>
      <c r="E6" s="12">
        <v>4</v>
      </c>
      <c r="F6" s="12">
        <v>6</v>
      </c>
      <c r="G6" s="12">
        <v>6</v>
      </c>
      <c r="H6" s="12">
        <v>1</v>
      </c>
      <c r="I6" s="24">
        <f t="shared" si="1"/>
        <v>27.454697790200129</v>
      </c>
      <c r="J6" s="24">
        <f t="shared" si="2"/>
        <v>6.2290736384235785</v>
      </c>
      <c r="K6" s="11">
        <f t="shared" si="0"/>
        <v>1</v>
      </c>
    </row>
    <row r="7" spans="1:11">
      <c r="A7" s="11">
        <v>6</v>
      </c>
      <c r="B7" s="47" t="s">
        <v>2</v>
      </c>
      <c r="C7" s="12">
        <v>38</v>
      </c>
      <c r="D7" s="12">
        <v>1100</v>
      </c>
      <c r="E7" s="12">
        <v>5</v>
      </c>
      <c r="F7" s="12">
        <v>4</v>
      </c>
      <c r="G7" s="12">
        <v>10</v>
      </c>
      <c r="H7" s="12">
        <v>1</v>
      </c>
      <c r="I7" s="24">
        <f t="shared" si="1"/>
        <v>27.874997612835855</v>
      </c>
      <c r="J7" s="24">
        <f t="shared" si="2"/>
        <v>6.6493734610593052</v>
      </c>
      <c r="K7" s="11">
        <f t="shared" si="0"/>
        <v>1</v>
      </c>
    </row>
    <row r="8" spans="1:11">
      <c r="A8" s="11">
        <v>7</v>
      </c>
      <c r="B8" s="47" t="s">
        <v>2</v>
      </c>
      <c r="C8" s="12">
        <v>49</v>
      </c>
      <c r="D8" s="12">
        <v>900</v>
      </c>
      <c r="E8" s="12">
        <v>5</v>
      </c>
      <c r="F8" s="12">
        <v>5</v>
      </c>
      <c r="G8" s="12">
        <v>9</v>
      </c>
      <c r="H8" s="12">
        <v>1</v>
      </c>
      <c r="I8" s="24">
        <f t="shared" si="1"/>
        <v>27.699201022595652</v>
      </c>
      <c r="J8" s="24">
        <f t="shared" si="2"/>
        <v>6.4735768708191017</v>
      </c>
      <c r="K8" s="11">
        <f t="shared" si="0"/>
        <v>1</v>
      </c>
    </row>
    <row r="9" spans="1:11">
      <c r="A9" s="11">
        <v>8</v>
      </c>
      <c r="B9" s="47" t="s">
        <v>2</v>
      </c>
      <c r="C9" s="12">
        <v>62</v>
      </c>
      <c r="D9" s="12">
        <v>800</v>
      </c>
      <c r="E9" s="12">
        <v>3</v>
      </c>
      <c r="F9" s="12">
        <v>7</v>
      </c>
      <c r="G9" s="12">
        <v>5</v>
      </c>
      <c r="H9" s="12">
        <v>1</v>
      </c>
      <c r="I9" s="24">
        <f t="shared" si="1"/>
        <v>27.650553339928738</v>
      </c>
      <c r="J9" s="24">
        <f t="shared" si="2"/>
        <v>6.4249291881521877</v>
      </c>
      <c r="K9" s="11">
        <f t="shared" si="0"/>
        <v>1</v>
      </c>
    </row>
    <row r="10" spans="1:11">
      <c r="A10" s="11">
        <v>9</v>
      </c>
      <c r="B10" s="47" t="s">
        <v>2</v>
      </c>
      <c r="C10" s="12">
        <v>55</v>
      </c>
      <c r="D10" s="12">
        <v>900</v>
      </c>
      <c r="E10" s="12">
        <v>5</v>
      </c>
      <c r="F10" s="12">
        <v>3</v>
      </c>
      <c r="G10" s="12">
        <v>5</v>
      </c>
      <c r="H10" s="12">
        <v>1</v>
      </c>
      <c r="I10" s="24">
        <f t="shared" si="1"/>
        <v>26.448257489766984</v>
      </c>
      <c r="J10" s="24">
        <f t="shared" si="2"/>
        <v>5.2226333379904339</v>
      </c>
      <c r="K10" s="11">
        <f t="shared" si="0"/>
        <v>1</v>
      </c>
    </row>
    <row r="11" spans="1:11">
      <c r="A11" s="11">
        <v>10</v>
      </c>
      <c r="B11" s="47" t="s">
        <v>2</v>
      </c>
      <c r="C11" s="12">
        <v>66</v>
      </c>
      <c r="D11" s="12">
        <v>800</v>
      </c>
      <c r="E11" s="12">
        <v>4</v>
      </c>
      <c r="F11" s="12">
        <v>4</v>
      </c>
      <c r="G11" s="12">
        <v>5</v>
      </c>
      <c r="H11" s="12">
        <v>1</v>
      </c>
      <c r="I11" s="24">
        <f t="shared" si="1"/>
        <v>26.57689044783524</v>
      </c>
      <c r="J11" s="24">
        <f t="shared" si="2"/>
        <v>5.3512662960586894</v>
      </c>
      <c r="K11" s="11">
        <f t="shared" si="0"/>
        <v>1</v>
      </c>
    </row>
    <row r="12" spans="1:11">
      <c r="A12" s="11">
        <v>11</v>
      </c>
      <c r="B12" s="47" t="s">
        <v>1</v>
      </c>
      <c r="C12" s="12">
        <v>28</v>
      </c>
      <c r="D12" s="12">
        <v>600</v>
      </c>
      <c r="E12" s="12">
        <v>2</v>
      </c>
      <c r="F12" s="12">
        <v>2</v>
      </c>
      <c r="G12" s="12">
        <v>2</v>
      </c>
      <c r="H12" s="12">
        <v>-1</v>
      </c>
      <c r="I12" s="24">
        <f t="shared" si="1"/>
        <v>15.024738463137314</v>
      </c>
      <c r="J12" s="24">
        <f t="shared" si="2"/>
        <v>-6.2008856886392358</v>
      </c>
      <c r="K12" s="11">
        <f t="shared" si="0"/>
        <v>-1</v>
      </c>
    </row>
    <row r="13" spans="1:11">
      <c r="A13" s="11">
        <v>12</v>
      </c>
      <c r="B13" s="47" t="s">
        <v>1</v>
      </c>
      <c r="C13" s="12">
        <v>33</v>
      </c>
      <c r="D13" s="12">
        <v>400</v>
      </c>
      <c r="E13" s="12">
        <v>3</v>
      </c>
      <c r="F13" s="12">
        <v>3</v>
      </c>
      <c r="G13" s="12">
        <v>3</v>
      </c>
      <c r="H13" s="12">
        <v>-1</v>
      </c>
      <c r="I13" s="24">
        <f t="shared" si="1"/>
        <v>15.199108881989094</v>
      </c>
      <c r="J13" s="24">
        <f t="shared" si="2"/>
        <v>-6.0265152697874562</v>
      </c>
      <c r="K13" s="11">
        <f t="shared" si="0"/>
        <v>-1</v>
      </c>
    </row>
    <row r="14" spans="1:11">
      <c r="A14" s="11">
        <v>13</v>
      </c>
      <c r="B14" s="47" t="s">
        <v>1</v>
      </c>
      <c r="C14" s="12">
        <v>26</v>
      </c>
      <c r="D14" s="12">
        <v>500</v>
      </c>
      <c r="E14" s="12">
        <v>3</v>
      </c>
      <c r="F14" s="12">
        <v>1</v>
      </c>
      <c r="G14" s="12">
        <v>2</v>
      </c>
      <c r="H14" s="12">
        <v>-1</v>
      </c>
      <c r="I14" s="24">
        <f t="shared" si="1"/>
        <v>13.659241932782818</v>
      </c>
      <c r="J14" s="24">
        <f t="shared" si="2"/>
        <v>-7.5663822189937324</v>
      </c>
      <c r="K14" s="11">
        <f t="shared" si="0"/>
        <v>-1</v>
      </c>
    </row>
    <row r="15" spans="1:11">
      <c r="A15" s="11">
        <v>14</v>
      </c>
      <c r="B15" s="47" t="s">
        <v>1</v>
      </c>
      <c r="C15" s="12">
        <v>40</v>
      </c>
      <c r="D15" s="12">
        <v>700</v>
      </c>
      <c r="E15" s="12">
        <v>2</v>
      </c>
      <c r="F15" s="12">
        <v>2</v>
      </c>
      <c r="G15" s="12">
        <v>1</v>
      </c>
      <c r="H15" s="12">
        <v>-1</v>
      </c>
      <c r="I15" s="24">
        <f t="shared" si="1"/>
        <v>17.787732408449273</v>
      </c>
      <c r="J15" s="24">
        <f t="shared" si="2"/>
        <v>-3.4378917433272775</v>
      </c>
      <c r="K15" s="11">
        <f t="shared" si="0"/>
        <v>-1</v>
      </c>
    </row>
    <row r="16" spans="1:11">
      <c r="A16" s="11">
        <v>15</v>
      </c>
      <c r="B16" s="47" t="s">
        <v>1</v>
      </c>
      <c r="C16" s="12">
        <v>31</v>
      </c>
      <c r="D16" s="12">
        <v>500</v>
      </c>
      <c r="E16" s="12">
        <v>2</v>
      </c>
      <c r="F16" s="12">
        <v>1</v>
      </c>
      <c r="G16" s="12">
        <v>3</v>
      </c>
      <c r="H16" s="12">
        <v>-1</v>
      </c>
      <c r="I16" s="24">
        <f t="shared" si="1"/>
        <v>13.412633978789453</v>
      </c>
      <c r="J16" s="24">
        <f t="shared" si="2"/>
        <v>-7.8129901729870976</v>
      </c>
      <c r="K16" s="11">
        <f t="shared" si="0"/>
        <v>-1</v>
      </c>
    </row>
    <row r="17" spans="1:11">
      <c r="A17" s="11">
        <v>16</v>
      </c>
      <c r="B17" s="47" t="s">
        <v>1</v>
      </c>
      <c r="C17" s="12">
        <v>24</v>
      </c>
      <c r="D17" s="12">
        <v>600</v>
      </c>
      <c r="E17" s="12">
        <v>2</v>
      </c>
      <c r="F17" s="12">
        <v>1</v>
      </c>
      <c r="G17" s="12">
        <v>3</v>
      </c>
      <c r="H17" s="12">
        <v>-1</v>
      </c>
      <c r="I17" s="24">
        <f t="shared" si="1"/>
        <v>13.694094345726121</v>
      </c>
      <c r="J17" s="24">
        <f t="shared" si="2"/>
        <v>-7.531529806050429</v>
      </c>
      <c r="K17" s="11">
        <f t="shared" si="0"/>
        <v>-1</v>
      </c>
    </row>
    <row r="18" spans="1:11">
      <c r="A18" s="11">
        <v>17</v>
      </c>
      <c r="B18" s="47" t="s">
        <v>1</v>
      </c>
      <c r="C18" s="12">
        <v>47</v>
      </c>
      <c r="D18" s="12">
        <v>600</v>
      </c>
      <c r="E18" s="12">
        <v>3</v>
      </c>
      <c r="F18" s="12">
        <v>1</v>
      </c>
      <c r="G18" s="12">
        <v>1</v>
      </c>
      <c r="H18" s="12">
        <v>-1</v>
      </c>
      <c r="I18" s="24">
        <f t="shared" si="1"/>
        <v>17.635332987237998</v>
      </c>
      <c r="J18" s="24">
        <f t="shared" si="2"/>
        <v>-3.5902911645385522</v>
      </c>
      <c r="K18" s="11">
        <f t="shared" si="0"/>
        <v>-1</v>
      </c>
    </row>
    <row r="19" spans="1:11">
      <c r="A19" s="11">
        <v>18</v>
      </c>
      <c r="B19" s="47" t="s">
        <v>1</v>
      </c>
      <c r="C19" s="12">
        <v>30</v>
      </c>
      <c r="D19" s="12">
        <v>700</v>
      </c>
      <c r="E19" s="12">
        <v>1</v>
      </c>
      <c r="F19" s="12">
        <v>2</v>
      </c>
      <c r="G19" s="12">
        <v>3</v>
      </c>
      <c r="H19" s="12">
        <v>-1</v>
      </c>
      <c r="I19" s="24">
        <f t="shared" si="1"/>
        <v>15.598745146810939</v>
      </c>
      <c r="J19" s="24">
        <f t="shared" si="2"/>
        <v>-5.6268790049656108</v>
      </c>
      <c r="K19" s="11">
        <f t="shared" si="0"/>
        <v>-1</v>
      </c>
    </row>
    <row r="20" spans="1:11">
      <c r="A20" s="11">
        <v>19</v>
      </c>
      <c r="B20" s="47" t="s">
        <v>1</v>
      </c>
      <c r="C20" s="12">
        <v>40</v>
      </c>
      <c r="D20" s="12">
        <v>400</v>
      </c>
      <c r="E20" s="12">
        <v>1</v>
      </c>
      <c r="F20" s="12">
        <v>2</v>
      </c>
      <c r="G20" s="12">
        <v>2</v>
      </c>
      <c r="H20" s="12">
        <v>-1</v>
      </c>
      <c r="I20" s="24">
        <f t="shared" si="1"/>
        <v>13.192240593898816</v>
      </c>
      <c r="J20" s="24">
        <f t="shared" si="2"/>
        <v>-8.0333835578777339</v>
      </c>
      <c r="K20" s="11">
        <f t="shared" si="0"/>
        <v>-1</v>
      </c>
    </row>
    <row r="21" spans="1:11">
      <c r="A21" s="14">
        <v>20</v>
      </c>
      <c r="B21" s="48" t="s">
        <v>1</v>
      </c>
      <c r="C21" s="15">
        <v>30</v>
      </c>
      <c r="D21" s="15">
        <v>400</v>
      </c>
      <c r="E21" s="15">
        <v>4</v>
      </c>
      <c r="F21" s="15">
        <v>4</v>
      </c>
      <c r="G21" s="15">
        <v>5</v>
      </c>
      <c r="H21" s="15">
        <v>-1</v>
      </c>
      <c r="I21" s="25">
        <f t="shared" si="1"/>
        <v>16.824580648403426</v>
      </c>
      <c r="J21" s="25">
        <f t="shared" si="2"/>
        <v>-4.4010435033731241</v>
      </c>
      <c r="K21" s="14">
        <f t="shared" si="0"/>
        <v>-1</v>
      </c>
    </row>
    <row r="23" spans="1:11" ht="16.5">
      <c r="C23" s="5" t="s">
        <v>3</v>
      </c>
      <c r="D23" s="5" t="s">
        <v>4</v>
      </c>
      <c r="E23" s="5" t="s">
        <v>5</v>
      </c>
      <c r="F23" s="5" t="s">
        <v>6</v>
      </c>
      <c r="G23" s="5" t="s">
        <v>7</v>
      </c>
      <c r="I23" s="17" t="s">
        <v>14</v>
      </c>
      <c r="J23" s="17" t="s">
        <v>16</v>
      </c>
      <c r="K23" s="17" t="s">
        <v>17</v>
      </c>
    </row>
    <row r="24" spans="1:11">
      <c r="C24" s="16">
        <v>0.1347885676825803</v>
      </c>
      <c r="D24" s="16">
        <v>1.2249803407147307E-2</v>
      </c>
      <c r="E24" s="16">
        <v>1</v>
      </c>
      <c r="F24" s="16">
        <v>0.87093905427460616</v>
      </c>
      <c r="G24" s="16">
        <v>7.9449207593734333E-2</v>
      </c>
      <c r="I24" s="19">
        <f>DEVSQ(I2:I21)</f>
        <v>759.37222628985501</v>
      </c>
      <c r="J24" s="19">
        <f>DEVSQ(I2:I11)+DEVSQ(I12:I21)</f>
        <v>33.894837305942303</v>
      </c>
      <c r="K24" s="19">
        <f>I24-J24</f>
        <v>725.47738898391276</v>
      </c>
    </row>
    <row r="26" spans="1:11">
      <c r="C26"/>
      <c r="D26"/>
      <c r="E26"/>
      <c r="F26"/>
      <c r="G26"/>
      <c r="H26"/>
      <c r="I26" s="5" t="s">
        <v>18</v>
      </c>
    </row>
    <row r="27" spans="1:11">
      <c r="I27" s="19">
        <f>K24/I24</f>
        <v>0.95536466026477451</v>
      </c>
    </row>
    <row r="29" spans="1:11" ht="16.5">
      <c r="B29" s="9"/>
      <c r="C29" s="22" t="s">
        <v>9</v>
      </c>
      <c r="D29" s="22" t="s">
        <v>10</v>
      </c>
      <c r="E29" s="22" t="s">
        <v>11</v>
      </c>
      <c r="F29" s="22" t="s">
        <v>12</v>
      </c>
      <c r="G29" s="22" t="s">
        <v>13</v>
      </c>
    </row>
    <row r="30" spans="1:11" ht="16.5">
      <c r="B30" s="22" t="s">
        <v>33</v>
      </c>
      <c r="C30" s="22">
        <f>AVERAGE(C2:C21)</f>
        <v>43.95</v>
      </c>
      <c r="D30" s="22">
        <f>AVERAGE(D2:D21)</f>
        <v>690</v>
      </c>
      <c r="E30" s="22">
        <f>AVERAGE(E2:E21)</f>
        <v>3.55</v>
      </c>
      <c r="F30" s="22">
        <f>AVERAGE(F2:F21)</f>
        <v>3.25</v>
      </c>
      <c r="G30" s="22">
        <f>AVERAGE(G2:G21)</f>
        <v>5.9</v>
      </c>
      <c r="I30" s="9" t="s">
        <v>47</v>
      </c>
      <c r="J30" s="19">
        <f>AVERAGE(I2:I11)</f>
        <v>27.248403364830573</v>
      </c>
    </row>
    <row r="31" spans="1:11" ht="16.5">
      <c r="B31" s="32" t="s">
        <v>34</v>
      </c>
      <c r="C31" s="32">
        <f>AVERAGE(C2:C11)</f>
        <v>55</v>
      </c>
      <c r="D31" s="32">
        <f>AVERAGE(D2:D11)</f>
        <v>840</v>
      </c>
      <c r="E31" s="32">
        <f>AVERAGE(E2:E11)</f>
        <v>4.8</v>
      </c>
      <c r="F31" s="32">
        <f>AVERAGE(F2:F11)</f>
        <v>4.5999999999999996</v>
      </c>
      <c r="G31" s="32">
        <f>AVERAGE(G2:G11)</f>
        <v>9.3000000000000007</v>
      </c>
      <c r="I31" s="21" t="s">
        <v>48</v>
      </c>
      <c r="J31" s="19">
        <f>AVERAGE(I12:I21)</f>
        <v>15.202844938722524</v>
      </c>
    </row>
    <row r="32" spans="1:11" ht="16.5">
      <c r="B32" s="33" t="s">
        <v>35</v>
      </c>
      <c r="C32" s="33">
        <f>AVERAGE(C12:C21)</f>
        <v>32.9</v>
      </c>
      <c r="D32" s="33">
        <f>AVERAGE(D12:D21)</f>
        <v>540</v>
      </c>
      <c r="E32" s="33">
        <f>AVERAGE(E12:E21)</f>
        <v>2.2999999999999998</v>
      </c>
      <c r="F32" s="33">
        <f>AVERAGE(F12:F21)</f>
        <v>1.9</v>
      </c>
      <c r="G32" s="33">
        <f>AVERAGE(G12:G21)</f>
        <v>2.5</v>
      </c>
      <c r="I32" s="14" t="s">
        <v>19</v>
      </c>
      <c r="J32" s="19">
        <f>AVERAGE(J30:J31)</f>
        <v>21.22562415177655</v>
      </c>
    </row>
    <row r="33" spans="2:21">
      <c r="I33" s="11"/>
      <c r="J33" s="24"/>
    </row>
    <row r="35" spans="2:21" ht="18" customHeight="1">
      <c r="B35" s="35" t="s">
        <v>44</v>
      </c>
      <c r="C35" s="22"/>
      <c r="D35" s="22"/>
      <c r="E35" s="22"/>
      <c r="F35" s="22"/>
      <c r="G35" s="1"/>
      <c r="H35"/>
      <c r="I35" s="35" t="s">
        <v>44</v>
      </c>
      <c r="J35" s="22"/>
      <c r="K35" s="22"/>
      <c r="L35" s="22"/>
      <c r="M35" s="22"/>
      <c r="N35" s="1"/>
      <c r="O35" s="26"/>
      <c r="P35" s="26"/>
      <c r="Q35"/>
      <c r="R35" s="2"/>
      <c r="S35" s="26"/>
      <c r="T35" s="26"/>
      <c r="U35" s="26"/>
    </row>
    <row r="36" spans="2:21">
      <c r="B36" s="1">
        <v>1</v>
      </c>
      <c r="C36" s="27">
        <f>C2-C$30</f>
        <v>4.0499999999999972</v>
      </c>
      <c r="D36" s="27">
        <f t="shared" ref="D36:G36" si="3">D2-D$30</f>
        <v>210</v>
      </c>
      <c r="E36" s="27">
        <f t="shared" si="3"/>
        <v>0.45000000000000018</v>
      </c>
      <c r="F36" s="27">
        <f t="shared" si="3"/>
        <v>1.75</v>
      </c>
      <c r="G36" s="27">
        <f t="shared" si="3"/>
        <v>9.9999999999999645E-2</v>
      </c>
      <c r="H36"/>
      <c r="I36" s="1">
        <v>1</v>
      </c>
      <c r="J36" s="27">
        <f>C2-C$31</f>
        <v>-7</v>
      </c>
      <c r="K36" s="27">
        <f t="shared" ref="K36:N36" si="4">D2-D$31</f>
        <v>60</v>
      </c>
      <c r="L36" s="27">
        <f t="shared" si="4"/>
        <v>-0.79999999999999982</v>
      </c>
      <c r="M36" s="27">
        <f t="shared" si="4"/>
        <v>0.40000000000000036</v>
      </c>
      <c r="N36" s="27">
        <f t="shared" si="4"/>
        <v>-3.3000000000000007</v>
      </c>
      <c r="O36" s="26"/>
      <c r="P36" s="26"/>
      <c r="Q36"/>
      <c r="R36" s="2"/>
      <c r="S36" s="26"/>
      <c r="T36" s="26"/>
      <c r="U36" s="26"/>
    </row>
    <row r="37" spans="2:21">
      <c r="B37" s="2">
        <v>2</v>
      </c>
      <c r="C37" s="28">
        <f>C3-C$30</f>
        <v>14.049999999999997</v>
      </c>
      <c r="D37" s="28">
        <f t="shared" ref="D37:G37" si="5">D3-D$30</f>
        <v>110</v>
      </c>
      <c r="E37" s="28">
        <f t="shared" si="5"/>
        <v>2.4500000000000002</v>
      </c>
      <c r="F37" s="28">
        <f t="shared" si="5"/>
        <v>0.75</v>
      </c>
      <c r="G37" s="28">
        <f t="shared" si="5"/>
        <v>14.1</v>
      </c>
      <c r="H37"/>
      <c r="I37" s="2">
        <v>2</v>
      </c>
      <c r="J37" s="28">
        <f>C3-C$31</f>
        <v>3</v>
      </c>
      <c r="K37" s="28">
        <f t="shared" ref="K37:N37" si="6">D3-D$31</f>
        <v>-40</v>
      </c>
      <c r="L37" s="28">
        <f t="shared" si="6"/>
        <v>1.2000000000000002</v>
      </c>
      <c r="M37" s="28">
        <f t="shared" si="6"/>
        <v>-0.59999999999999964</v>
      </c>
      <c r="N37" s="28">
        <f t="shared" si="6"/>
        <v>10.7</v>
      </c>
      <c r="O37" s="26"/>
      <c r="P37" s="26"/>
      <c r="Q37"/>
      <c r="R37" s="2"/>
      <c r="S37" s="26"/>
      <c r="T37" s="26"/>
      <c r="U37" s="26"/>
    </row>
    <row r="38" spans="2:21">
      <c r="B38" s="2">
        <v>3</v>
      </c>
      <c r="C38" s="28">
        <f t="shared" ref="C38:G38" si="7">C4-C$30</f>
        <v>8.0499999999999972</v>
      </c>
      <c r="D38" s="28">
        <f t="shared" si="7"/>
        <v>10</v>
      </c>
      <c r="E38" s="28">
        <f t="shared" si="7"/>
        <v>2.4500000000000002</v>
      </c>
      <c r="F38" s="28">
        <f t="shared" si="7"/>
        <v>0.75</v>
      </c>
      <c r="G38" s="28">
        <f t="shared" si="7"/>
        <v>6.1</v>
      </c>
      <c r="H38"/>
      <c r="I38" s="2">
        <v>3</v>
      </c>
      <c r="J38" s="28">
        <f t="shared" ref="J38:J45" si="8">C4-C$31</f>
        <v>-3</v>
      </c>
      <c r="K38" s="28">
        <f t="shared" ref="K38:K45" si="9">D4-D$31</f>
        <v>-140</v>
      </c>
      <c r="L38" s="28">
        <f t="shared" ref="L38:L45" si="10">E4-E$31</f>
        <v>1.2000000000000002</v>
      </c>
      <c r="M38" s="28">
        <f t="shared" ref="M38:M45" si="11">F4-F$31</f>
        <v>-0.59999999999999964</v>
      </c>
      <c r="N38" s="28">
        <f t="shared" ref="N38:N45" si="12">G4-G$31</f>
        <v>2.6999999999999993</v>
      </c>
      <c r="O38" s="26"/>
      <c r="P38" s="26"/>
      <c r="Q38"/>
      <c r="R38" s="2"/>
      <c r="S38" s="26"/>
      <c r="T38" s="26"/>
      <c r="U38" s="26"/>
    </row>
    <row r="39" spans="2:21">
      <c r="B39" s="2">
        <v>4</v>
      </c>
      <c r="C39" s="28">
        <f t="shared" ref="C39:G39" si="13">C5-C$30</f>
        <v>19.049999999999997</v>
      </c>
      <c r="D39" s="28">
        <f t="shared" si="13"/>
        <v>10</v>
      </c>
      <c r="E39" s="28">
        <f t="shared" si="13"/>
        <v>2.4500000000000002</v>
      </c>
      <c r="F39" s="28">
        <f t="shared" si="13"/>
        <v>0.75</v>
      </c>
      <c r="G39" s="28">
        <f t="shared" si="13"/>
        <v>9.1</v>
      </c>
      <c r="H39"/>
      <c r="I39" s="2">
        <v>4</v>
      </c>
      <c r="J39" s="28">
        <f t="shared" si="8"/>
        <v>8</v>
      </c>
      <c r="K39" s="28">
        <f t="shared" si="9"/>
        <v>-140</v>
      </c>
      <c r="L39" s="28">
        <f t="shared" si="10"/>
        <v>1.2000000000000002</v>
      </c>
      <c r="M39" s="28">
        <f t="shared" si="11"/>
        <v>-0.59999999999999964</v>
      </c>
      <c r="N39" s="28">
        <f t="shared" si="12"/>
        <v>5.6999999999999993</v>
      </c>
      <c r="O39" s="26"/>
      <c r="P39" s="26"/>
      <c r="Q39"/>
      <c r="R39" s="2"/>
      <c r="S39" s="26"/>
      <c r="T39" s="26"/>
      <c r="U39" s="26"/>
    </row>
    <row r="40" spans="2:21">
      <c r="B40" s="2">
        <v>5</v>
      </c>
      <c r="C40" s="28">
        <f t="shared" ref="C40:G40" si="14">C6-C$30</f>
        <v>15.049999999999997</v>
      </c>
      <c r="D40" s="28">
        <f t="shared" si="14"/>
        <v>110</v>
      </c>
      <c r="E40" s="28">
        <f t="shared" si="14"/>
        <v>0.45000000000000018</v>
      </c>
      <c r="F40" s="28">
        <f t="shared" si="14"/>
        <v>2.75</v>
      </c>
      <c r="G40" s="28">
        <f t="shared" si="14"/>
        <v>9.9999999999999645E-2</v>
      </c>
      <c r="H40"/>
      <c r="I40" s="2">
        <v>5</v>
      </c>
      <c r="J40" s="28">
        <f t="shared" si="8"/>
        <v>4</v>
      </c>
      <c r="K40" s="28">
        <f t="shared" si="9"/>
        <v>-40</v>
      </c>
      <c r="L40" s="28">
        <f t="shared" si="10"/>
        <v>-0.79999999999999982</v>
      </c>
      <c r="M40" s="28">
        <f t="shared" si="11"/>
        <v>1.4000000000000004</v>
      </c>
      <c r="N40" s="28">
        <f t="shared" si="12"/>
        <v>-3.3000000000000007</v>
      </c>
      <c r="O40" s="26"/>
      <c r="P40" s="26"/>
      <c r="Q40"/>
      <c r="R40" s="2"/>
      <c r="S40" s="26"/>
      <c r="T40" s="26"/>
      <c r="U40" s="26"/>
    </row>
    <row r="41" spans="2:21">
      <c r="B41" s="2">
        <v>6</v>
      </c>
      <c r="C41" s="28">
        <f t="shared" ref="C41:G41" si="15">C7-C$30</f>
        <v>-5.9500000000000028</v>
      </c>
      <c r="D41" s="28">
        <f t="shared" si="15"/>
        <v>410</v>
      </c>
      <c r="E41" s="28">
        <f t="shared" si="15"/>
        <v>1.4500000000000002</v>
      </c>
      <c r="F41" s="28">
        <f t="shared" si="15"/>
        <v>0.75</v>
      </c>
      <c r="G41" s="28">
        <f t="shared" si="15"/>
        <v>4.0999999999999996</v>
      </c>
      <c r="H41"/>
      <c r="I41" s="2">
        <v>6</v>
      </c>
      <c r="J41" s="28">
        <f t="shared" si="8"/>
        <v>-17</v>
      </c>
      <c r="K41" s="28">
        <f t="shared" si="9"/>
        <v>260</v>
      </c>
      <c r="L41" s="28">
        <f t="shared" si="10"/>
        <v>0.20000000000000018</v>
      </c>
      <c r="M41" s="28">
        <f t="shared" si="11"/>
        <v>-0.59999999999999964</v>
      </c>
      <c r="N41" s="28">
        <f t="shared" si="12"/>
        <v>0.69999999999999929</v>
      </c>
      <c r="O41" s="26"/>
      <c r="P41" s="26"/>
      <c r="Q41"/>
      <c r="R41" s="2"/>
      <c r="S41" s="26"/>
      <c r="T41" s="26"/>
      <c r="U41" s="26"/>
    </row>
    <row r="42" spans="2:21">
      <c r="B42" s="2">
        <v>7</v>
      </c>
      <c r="C42" s="28">
        <f t="shared" ref="C42:G42" si="16">C8-C$30</f>
        <v>5.0499999999999972</v>
      </c>
      <c r="D42" s="28">
        <f t="shared" si="16"/>
        <v>210</v>
      </c>
      <c r="E42" s="28">
        <f t="shared" si="16"/>
        <v>1.4500000000000002</v>
      </c>
      <c r="F42" s="28">
        <f t="shared" si="16"/>
        <v>1.75</v>
      </c>
      <c r="G42" s="28">
        <f t="shared" si="16"/>
        <v>3.0999999999999996</v>
      </c>
      <c r="H42"/>
      <c r="I42" s="2">
        <v>7</v>
      </c>
      <c r="J42" s="28">
        <f t="shared" si="8"/>
        <v>-6</v>
      </c>
      <c r="K42" s="28">
        <f t="shared" si="9"/>
        <v>60</v>
      </c>
      <c r="L42" s="28">
        <f t="shared" si="10"/>
        <v>0.20000000000000018</v>
      </c>
      <c r="M42" s="28">
        <f t="shared" si="11"/>
        <v>0.40000000000000036</v>
      </c>
      <c r="N42" s="28">
        <f t="shared" si="12"/>
        <v>-0.30000000000000071</v>
      </c>
      <c r="O42" s="26"/>
      <c r="P42" s="26"/>
      <c r="Q42"/>
      <c r="R42" s="2"/>
      <c r="S42" s="26"/>
      <c r="T42" s="26"/>
      <c r="U42" s="26"/>
    </row>
    <row r="43" spans="2:21">
      <c r="B43" s="2">
        <v>8</v>
      </c>
      <c r="C43" s="28">
        <f t="shared" ref="C43:G43" si="17">C9-C$30</f>
        <v>18.049999999999997</v>
      </c>
      <c r="D43" s="28">
        <f t="shared" si="17"/>
        <v>110</v>
      </c>
      <c r="E43" s="28">
        <f t="shared" si="17"/>
        <v>-0.54999999999999982</v>
      </c>
      <c r="F43" s="28">
        <f t="shared" si="17"/>
        <v>3.75</v>
      </c>
      <c r="G43" s="28">
        <f t="shared" si="17"/>
        <v>-0.90000000000000036</v>
      </c>
      <c r="H43"/>
      <c r="I43" s="2">
        <v>8</v>
      </c>
      <c r="J43" s="28">
        <f t="shared" si="8"/>
        <v>7</v>
      </c>
      <c r="K43" s="28">
        <f t="shared" si="9"/>
        <v>-40</v>
      </c>
      <c r="L43" s="28">
        <f t="shared" si="10"/>
        <v>-1.7999999999999998</v>
      </c>
      <c r="M43" s="28">
        <f t="shared" si="11"/>
        <v>2.4000000000000004</v>
      </c>
      <c r="N43" s="28">
        <f t="shared" si="12"/>
        <v>-4.3000000000000007</v>
      </c>
      <c r="O43" s="26"/>
      <c r="P43" s="26"/>
      <c r="Q43"/>
      <c r="R43" s="2"/>
      <c r="S43" s="26"/>
      <c r="T43" s="26"/>
      <c r="U43" s="26"/>
    </row>
    <row r="44" spans="2:21">
      <c r="B44" s="2">
        <v>9</v>
      </c>
      <c r="C44" s="28">
        <f t="shared" ref="C44:G44" si="18">C10-C$30</f>
        <v>11.049999999999997</v>
      </c>
      <c r="D44" s="28">
        <f t="shared" si="18"/>
        <v>210</v>
      </c>
      <c r="E44" s="28">
        <f t="shared" si="18"/>
        <v>1.4500000000000002</v>
      </c>
      <c r="F44" s="28">
        <f t="shared" si="18"/>
        <v>-0.25</v>
      </c>
      <c r="G44" s="28">
        <f t="shared" si="18"/>
        <v>-0.90000000000000036</v>
      </c>
      <c r="H44"/>
      <c r="I44" s="2">
        <v>9</v>
      </c>
      <c r="J44" s="28">
        <f t="shared" si="8"/>
        <v>0</v>
      </c>
      <c r="K44" s="28">
        <f t="shared" si="9"/>
        <v>60</v>
      </c>
      <c r="L44" s="28">
        <f t="shared" si="10"/>
        <v>0.20000000000000018</v>
      </c>
      <c r="M44" s="28">
        <f t="shared" si="11"/>
        <v>-1.5999999999999996</v>
      </c>
      <c r="N44" s="28">
        <f t="shared" si="12"/>
        <v>-4.3000000000000007</v>
      </c>
      <c r="O44" s="26"/>
      <c r="P44" s="26"/>
      <c r="Q44"/>
      <c r="R44" s="2"/>
      <c r="S44" s="26"/>
      <c r="T44" s="26"/>
      <c r="U44" s="26"/>
    </row>
    <row r="45" spans="2:21">
      <c r="B45" s="2">
        <v>10</v>
      </c>
      <c r="C45" s="28">
        <f t="shared" ref="C45:G45" si="19">C11-C$30</f>
        <v>22.049999999999997</v>
      </c>
      <c r="D45" s="28">
        <f t="shared" si="19"/>
        <v>110</v>
      </c>
      <c r="E45" s="28">
        <f t="shared" si="19"/>
        <v>0.45000000000000018</v>
      </c>
      <c r="F45" s="28">
        <f t="shared" si="19"/>
        <v>0.75</v>
      </c>
      <c r="G45" s="28">
        <f t="shared" si="19"/>
        <v>-0.90000000000000036</v>
      </c>
      <c r="H45"/>
      <c r="I45" s="2">
        <v>10</v>
      </c>
      <c r="J45" s="28">
        <f t="shared" si="8"/>
        <v>11</v>
      </c>
      <c r="K45" s="28">
        <f t="shared" si="9"/>
        <v>-40</v>
      </c>
      <c r="L45" s="28">
        <f t="shared" si="10"/>
        <v>-0.79999999999999982</v>
      </c>
      <c r="M45" s="28">
        <f t="shared" si="11"/>
        <v>-0.59999999999999964</v>
      </c>
      <c r="N45" s="28">
        <f t="shared" si="12"/>
        <v>-4.3000000000000007</v>
      </c>
      <c r="O45" s="26"/>
      <c r="P45"/>
      <c r="Q45"/>
      <c r="R45" s="2"/>
      <c r="S45" s="26"/>
      <c r="T45" s="26"/>
      <c r="U45" s="26"/>
    </row>
    <row r="46" spans="2:21">
      <c r="B46" s="2">
        <v>11</v>
      </c>
      <c r="C46" s="28">
        <f t="shared" ref="C46:G46" si="20">C12-C$30</f>
        <v>-15.950000000000003</v>
      </c>
      <c r="D46" s="28">
        <f t="shared" si="20"/>
        <v>-90</v>
      </c>
      <c r="E46" s="28">
        <f t="shared" si="20"/>
        <v>-1.5499999999999998</v>
      </c>
      <c r="F46" s="28">
        <f t="shared" si="20"/>
        <v>-1.25</v>
      </c>
      <c r="G46" s="28">
        <f t="shared" si="20"/>
        <v>-3.9000000000000004</v>
      </c>
      <c r="H46"/>
      <c r="I46" s="2">
        <v>11</v>
      </c>
      <c r="J46" s="28">
        <f>C12-C$32</f>
        <v>-4.8999999999999986</v>
      </c>
      <c r="K46" s="28">
        <f t="shared" ref="K46:N46" si="21">D12-D$32</f>
        <v>60</v>
      </c>
      <c r="L46" s="28">
        <f t="shared" si="21"/>
        <v>-0.29999999999999982</v>
      </c>
      <c r="M46" s="28">
        <f t="shared" si="21"/>
        <v>0.10000000000000009</v>
      </c>
      <c r="N46" s="28">
        <f t="shared" si="21"/>
        <v>-0.5</v>
      </c>
      <c r="O46" s="26"/>
      <c r="P46" s="26"/>
      <c r="Q46"/>
      <c r="R46" s="2"/>
      <c r="S46" s="26"/>
      <c r="T46" s="26"/>
      <c r="U46" s="26"/>
    </row>
    <row r="47" spans="2:21">
      <c r="B47" s="2">
        <v>12</v>
      </c>
      <c r="C47" s="28">
        <f t="shared" ref="C47:G47" si="22">C13-C$30</f>
        <v>-10.950000000000003</v>
      </c>
      <c r="D47" s="28">
        <f t="shared" si="22"/>
        <v>-290</v>
      </c>
      <c r="E47" s="28">
        <f t="shared" si="22"/>
        <v>-0.54999999999999982</v>
      </c>
      <c r="F47" s="28">
        <f t="shared" si="22"/>
        <v>-0.25</v>
      </c>
      <c r="G47" s="28">
        <f t="shared" si="22"/>
        <v>-2.9000000000000004</v>
      </c>
      <c r="H47"/>
      <c r="I47" s="2">
        <v>12</v>
      </c>
      <c r="J47" s="28">
        <f t="shared" ref="J47:J55" si="23">C13-C$32</f>
        <v>0.10000000000000142</v>
      </c>
      <c r="K47" s="28">
        <f t="shared" ref="K47:K55" si="24">D13-D$32</f>
        <v>-140</v>
      </c>
      <c r="L47" s="28">
        <f t="shared" ref="L47:L55" si="25">E13-E$32</f>
        <v>0.70000000000000018</v>
      </c>
      <c r="M47" s="28">
        <f t="shared" ref="M47:M55" si="26">F13-F$32</f>
        <v>1.1000000000000001</v>
      </c>
      <c r="N47" s="28">
        <f t="shared" ref="N47:N55" si="27">G13-G$32</f>
        <v>0.5</v>
      </c>
      <c r="O47" s="26"/>
      <c r="P47" s="26"/>
      <c r="Q47"/>
      <c r="R47" s="2"/>
      <c r="S47" s="26"/>
      <c r="T47" s="26"/>
      <c r="U47" s="26"/>
    </row>
    <row r="48" spans="2:21">
      <c r="B48" s="2">
        <v>13</v>
      </c>
      <c r="C48" s="28">
        <f t="shared" ref="C48:G48" si="28">C14-C$30</f>
        <v>-17.950000000000003</v>
      </c>
      <c r="D48" s="28">
        <f t="shared" si="28"/>
        <v>-190</v>
      </c>
      <c r="E48" s="28">
        <f t="shared" si="28"/>
        <v>-0.54999999999999982</v>
      </c>
      <c r="F48" s="28">
        <f t="shared" si="28"/>
        <v>-2.25</v>
      </c>
      <c r="G48" s="28">
        <f t="shared" si="28"/>
        <v>-3.9000000000000004</v>
      </c>
      <c r="H48"/>
      <c r="I48" s="2">
        <v>13</v>
      </c>
      <c r="J48" s="28">
        <f t="shared" si="23"/>
        <v>-6.8999999999999986</v>
      </c>
      <c r="K48" s="28">
        <f t="shared" si="24"/>
        <v>-40</v>
      </c>
      <c r="L48" s="28">
        <f t="shared" si="25"/>
        <v>0.70000000000000018</v>
      </c>
      <c r="M48" s="28">
        <f t="shared" si="26"/>
        <v>-0.89999999999999991</v>
      </c>
      <c r="N48" s="28">
        <f t="shared" si="27"/>
        <v>-0.5</v>
      </c>
      <c r="O48" s="26"/>
      <c r="P48" s="26"/>
      <c r="Q48"/>
      <c r="R48" s="2"/>
      <c r="S48" s="26"/>
      <c r="T48" s="26"/>
      <c r="U48" s="26"/>
    </row>
    <row r="49" spans="2:24">
      <c r="B49" s="2">
        <v>14</v>
      </c>
      <c r="C49" s="28">
        <f t="shared" ref="C49:G49" si="29">C15-C$30</f>
        <v>-3.9500000000000028</v>
      </c>
      <c r="D49" s="28">
        <f t="shared" si="29"/>
        <v>10</v>
      </c>
      <c r="E49" s="28">
        <f t="shared" si="29"/>
        <v>-1.5499999999999998</v>
      </c>
      <c r="F49" s="28">
        <f t="shared" si="29"/>
        <v>-1.25</v>
      </c>
      <c r="G49" s="28">
        <f t="shared" si="29"/>
        <v>-4.9000000000000004</v>
      </c>
      <c r="H49"/>
      <c r="I49" s="2">
        <v>14</v>
      </c>
      <c r="J49" s="28">
        <f t="shared" si="23"/>
        <v>7.1000000000000014</v>
      </c>
      <c r="K49" s="28">
        <f t="shared" si="24"/>
        <v>160</v>
      </c>
      <c r="L49" s="28">
        <f t="shared" si="25"/>
        <v>-0.29999999999999982</v>
      </c>
      <c r="M49" s="28">
        <f t="shared" si="26"/>
        <v>0.10000000000000009</v>
      </c>
      <c r="N49" s="28">
        <f t="shared" si="27"/>
        <v>-1.5</v>
      </c>
      <c r="O49" s="26"/>
      <c r="P49" s="26"/>
      <c r="Q49"/>
      <c r="R49" s="2"/>
      <c r="S49" s="26"/>
      <c r="T49" s="26"/>
      <c r="U49" s="26"/>
    </row>
    <row r="50" spans="2:24">
      <c r="B50" s="2">
        <v>15</v>
      </c>
      <c r="C50" s="28">
        <f t="shared" ref="C50:G50" si="30">C16-C$30</f>
        <v>-12.950000000000003</v>
      </c>
      <c r="D50" s="28">
        <f t="shared" si="30"/>
        <v>-190</v>
      </c>
      <c r="E50" s="28">
        <f t="shared" si="30"/>
        <v>-1.5499999999999998</v>
      </c>
      <c r="F50" s="28">
        <f t="shared" si="30"/>
        <v>-2.25</v>
      </c>
      <c r="G50" s="28">
        <f t="shared" si="30"/>
        <v>-2.9000000000000004</v>
      </c>
      <c r="H50"/>
      <c r="I50" s="2">
        <v>15</v>
      </c>
      <c r="J50" s="28">
        <f t="shared" si="23"/>
        <v>-1.8999999999999986</v>
      </c>
      <c r="K50" s="28">
        <f t="shared" si="24"/>
        <v>-40</v>
      </c>
      <c r="L50" s="28">
        <f t="shared" si="25"/>
        <v>-0.29999999999999982</v>
      </c>
      <c r="M50" s="28">
        <f t="shared" si="26"/>
        <v>-0.89999999999999991</v>
      </c>
      <c r="N50" s="28">
        <f t="shared" si="27"/>
        <v>0.5</v>
      </c>
      <c r="O50" s="26"/>
      <c r="P50" s="26"/>
      <c r="Q50"/>
      <c r="R50" s="2"/>
      <c r="S50" s="26"/>
      <c r="T50" s="26"/>
      <c r="U50" s="26"/>
    </row>
    <row r="51" spans="2:24">
      <c r="B51" s="2">
        <v>16</v>
      </c>
      <c r="C51" s="28">
        <f t="shared" ref="C51:G51" si="31">C17-C$30</f>
        <v>-19.950000000000003</v>
      </c>
      <c r="D51" s="28">
        <f t="shared" si="31"/>
        <v>-90</v>
      </c>
      <c r="E51" s="28">
        <f t="shared" si="31"/>
        <v>-1.5499999999999998</v>
      </c>
      <c r="F51" s="28">
        <f t="shared" si="31"/>
        <v>-2.25</v>
      </c>
      <c r="G51" s="28">
        <f t="shared" si="31"/>
        <v>-2.9000000000000004</v>
      </c>
      <c r="H51"/>
      <c r="I51" s="2">
        <v>16</v>
      </c>
      <c r="J51" s="28">
        <f t="shared" si="23"/>
        <v>-8.8999999999999986</v>
      </c>
      <c r="K51" s="28">
        <f t="shared" si="24"/>
        <v>60</v>
      </c>
      <c r="L51" s="28">
        <f t="shared" si="25"/>
        <v>-0.29999999999999982</v>
      </c>
      <c r="M51" s="28">
        <f t="shared" si="26"/>
        <v>-0.89999999999999991</v>
      </c>
      <c r="N51" s="28">
        <f t="shared" si="27"/>
        <v>0.5</v>
      </c>
      <c r="O51" s="26"/>
      <c r="P51" s="26"/>
      <c r="Q51"/>
      <c r="R51" s="2"/>
      <c r="S51" s="26"/>
      <c r="T51" s="26"/>
      <c r="U51" s="26"/>
    </row>
    <row r="52" spans="2:24">
      <c r="B52" s="2">
        <v>17</v>
      </c>
      <c r="C52" s="28">
        <f t="shared" ref="C52:G52" si="32">C18-C$30</f>
        <v>3.0499999999999972</v>
      </c>
      <c r="D52" s="28">
        <f t="shared" si="32"/>
        <v>-90</v>
      </c>
      <c r="E52" s="28">
        <f t="shared" si="32"/>
        <v>-0.54999999999999982</v>
      </c>
      <c r="F52" s="28">
        <f t="shared" si="32"/>
        <v>-2.25</v>
      </c>
      <c r="G52" s="28">
        <f t="shared" si="32"/>
        <v>-4.9000000000000004</v>
      </c>
      <c r="H52"/>
      <c r="I52" s="2">
        <v>17</v>
      </c>
      <c r="J52" s="28">
        <f t="shared" si="23"/>
        <v>14.100000000000001</v>
      </c>
      <c r="K52" s="28">
        <f t="shared" si="24"/>
        <v>60</v>
      </c>
      <c r="L52" s="28">
        <f t="shared" si="25"/>
        <v>0.70000000000000018</v>
      </c>
      <c r="M52" s="28">
        <f t="shared" si="26"/>
        <v>-0.89999999999999991</v>
      </c>
      <c r="N52" s="28">
        <f t="shared" si="27"/>
        <v>-1.5</v>
      </c>
      <c r="O52" s="26"/>
      <c r="P52" s="26"/>
      <c r="Q52"/>
      <c r="R52" s="2"/>
      <c r="S52" s="26"/>
      <c r="T52" s="26"/>
      <c r="U52" s="26"/>
    </row>
    <row r="53" spans="2:24">
      <c r="B53" s="2">
        <v>18</v>
      </c>
      <c r="C53" s="28">
        <f t="shared" ref="C53:G53" si="33">C19-C$30</f>
        <v>-13.950000000000003</v>
      </c>
      <c r="D53" s="28">
        <f t="shared" si="33"/>
        <v>10</v>
      </c>
      <c r="E53" s="28">
        <f t="shared" si="33"/>
        <v>-2.5499999999999998</v>
      </c>
      <c r="F53" s="28">
        <f t="shared" si="33"/>
        <v>-1.25</v>
      </c>
      <c r="G53" s="28">
        <f t="shared" si="33"/>
        <v>-2.9000000000000004</v>
      </c>
      <c r="H53"/>
      <c r="I53" s="2">
        <v>18</v>
      </c>
      <c r="J53" s="28">
        <f t="shared" si="23"/>
        <v>-2.8999999999999986</v>
      </c>
      <c r="K53" s="28">
        <f t="shared" si="24"/>
        <v>160</v>
      </c>
      <c r="L53" s="28">
        <f t="shared" si="25"/>
        <v>-1.2999999999999998</v>
      </c>
      <c r="M53" s="28">
        <f t="shared" si="26"/>
        <v>0.10000000000000009</v>
      </c>
      <c r="N53" s="28">
        <f t="shared" si="27"/>
        <v>0.5</v>
      </c>
      <c r="O53" s="26"/>
      <c r="P53" s="26"/>
      <c r="Q53"/>
      <c r="R53" s="2"/>
      <c r="S53" s="26"/>
      <c r="T53" s="26"/>
      <c r="U53" s="26"/>
    </row>
    <row r="54" spans="2:24">
      <c r="B54" s="2">
        <v>19</v>
      </c>
      <c r="C54" s="28">
        <f t="shared" ref="C54:G54" si="34">C20-C$30</f>
        <v>-3.9500000000000028</v>
      </c>
      <c r="D54" s="28">
        <f t="shared" si="34"/>
        <v>-290</v>
      </c>
      <c r="E54" s="28">
        <f t="shared" si="34"/>
        <v>-2.5499999999999998</v>
      </c>
      <c r="F54" s="28">
        <f t="shared" si="34"/>
        <v>-1.25</v>
      </c>
      <c r="G54" s="28">
        <f t="shared" si="34"/>
        <v>-3.9000000000000004</v>
      </c>
      <c r="H54"/>
      <c r="I54" s="2">
        <v>19</v>
      </c>
      <c r="J54" s="28">
        <f t="shared" si="23"/>
        <v>7.1000000000000014</v>
      </c>
      <c r="K54" s="28">
        <f t="shared" si="24"/>
        <v>-140</v>
      </c>
      <c r="L54" s="28">
        <f t="shared" si="25"/>
        <v>-1.2999999999999998</v>
      </c>
      <c r="M54" s="28">
        <f t="shared" si="26"/>
        <v>0.10000000000000009</v>
      </c>
      <c r="N54" s="28">
        <f t="shared" si="27"/>
        <v>-0.5</v>
      </c>
      <c r="O54" s="26"/>
      <c r="P54" s="26"/>
      <c r="Q54"/>
      <c r="R54" s="2"/>
      <c r="S54" s="26"/>
      <c r="T54" s="26"/>
      <c r="U54" s="26"/>
    </row>
    <row r="55" spans="2:24">
      <c r="B55" s="2">
        <v>20</v>
      </c>
      <c r="C55" s="28">
        <f t="shared" ref="C55:G55" si="35">C21-C$30</f>
        <v>-13.950000000000003</v>
      </c>
      <c r="D55" s="28">
        <f t="shared" si="35"/>
        <v>-290</v>
      </c>
      <c r="E55" s="28">
        <f t="shared" si="35"/>
        <v>0.45000000000000018</v>
      </c>
      <c r="F55" s="28">
        <f t="shared" si="35"/>
        <v>0.75</v>
      </c>
      <c r="G55" s="28">
        <f t="shared" si="35"/>
        <v>-0.90000000000000036</v>
      </c>
      <c r="H55"/>
      <c r="I55" s="3">
        <v>20</v>
      </c>
      <c r="J55" s="28">
        <f t="shared" si="23"/>
        <v>-2.8999999999999986</v>
      </c>
      <c r="K55" s="28">
        <f t="shared" si="24"/>
        <v>-140</v>
      </c>
      <c r="L55" s="28">
        <f t="shared" si="25"/>
        <v>1.7000000000000002</v>
      </c>
      <c r="M55" s="28">
        <f t="shared" si="26"/>
        <v>2.1</v>
      </c>
      <c r="N55" s="28">
        <f t="shared" si="27"/>
        <v>2.5</v>
      </c>
      <c r="O55" s="26"/>
      <c r="P55" s="26"/>
      <c r="Q55"/>
      <c r="R55" s="2"/>
      <c r="S55" s="26"/>
      <c r="T55" s="26"/>
      <c r="U55" s="26"/>
    </row>
    <row r="56" spans="2:24">
      <c r="B56" s="35" t="s">
        <v>27</v>
      </c>
      <c r="C56" s="43">
        <f>SUMSQ(C36:C55)</f>
        <v>3554.9499999999989</v>
      </c>
      <c r="D56" s="43">
        <f t="shared" ref="D56:G56" si="36">SUMSQ(D36:D55)</f>
        <v>698000</v>
      </c>
      <c r="E56" s="43">
        <f t="shared" si="36"/>
        <v>48.949999999999989</v>
      </c>
      <c r="F56" s="43">
        <f t="shared" si="36"/>
        <v>57.75</v>
      </c>
      <c r="G56" s="43">
        <f t="shared" si="36"/>
        <v>475.8</v>
      </c>
      <c r="H56"/>
      <c r="I56" s="37" t="s">
        <v>49</v>
      </c>
      <c r="J56" s="30">
        <f>SUMSQ(J36:J45)</f>
        <v>642</v>
      </c>
      <c r="K56" s="30">
        <f t="shared" ref="K56:N56" si="37">SUMSQ(K36:K45)</f>
        <v>124000</v>
      </c>
      <c r="L56" s="30">
        <f t="shared" si="37"/>
        <v>9.6000000000000014</v>
      </c>
      <c r="M56" s="30">
        <f t="shared" si="37"/>
        <v>12.399999999999999</v>
      </c>
      <c r="N56" s="30">
        <f t="shared" si="37"/>
        <v>232.10000000000002</v>
      </c>
      <c r="O56" s="26"/>
      <c r="P56" s="26"/>
      <c r="Q56"/>
      <c r="R56" s="2"/>
      <c r="S56" s="26"/>
      <c r="T56" s="26"/>
      <c r="U56" s="26"/>
    </row>
    <row r="57" spans="2:24">
      <c r="B57" s="35"/>
      <c r="C57" s="1"/>
      <c r="D57" s="1"/>
      <c r="E57" s="1"/>
      <c r="F57" s="1"/>
      <c r="G57" s="1"/>
      <c r="H57"/>
      <c r="I57" s="36" t="s">
        <v>50</v>
      </c>
      <c r="J57" s="31">
        <f>SUMSQ(J46:J55)</f>
        <v>470.89999999999992</v>
      </c>
      <c r="K57" s="31">
        <f t="shared" ref="K57:N57" si="38">SUMSQ(K46:K55)</f>
        <v>124000</v>
      </c>
      <c r="L57" s="31">
        <f t="shared" si="38"/>
        <v>8.1</v>
      </c>
      <c r="M57" s="31">
        <f t="shared" si="38"/>
        <v>8.8999999999999986</v>
      </c>
      <c r="N57" s="31">
        <f t="shared" si="38"/>
        <v>12.5</v>
      </c>
      <c r="O57" s="26"/>
      <c r="P57"/>
      <c r="Q57" s="2"/>
      <c r="R57" s="26"/>
      <c r="S57" s="26"/>
      <c r="T57" s="26"/>
      <c r="U57" s="26"/>
    </row>
    <row r="58" spans="2:24">
      <c r="B58" s="37"/>
      <c r="C58" s="2"/>
      <c r="D58" s="2"/>
      <c r="E58" s="2"/>
      <c r="F58" s="2"/>
      <c r="G58" s="2"/>
      <c r="H58"/>
      <c r="O58" s="26"/>
      <c r="P58"/>
      <c r="Q58" s="2"/>
      <c r="R58" s="26"/>
      <c r="S58" s="26"/>
      <c r="T58" s="26"/>
      <c r="U58" s="26"/>
    </row>
    <row r="59" spans="2:24">
      <c r="B59"/>
      <c r="C59"/>
      <c r="D59"/>
      <c r="E59"/>
      <c r="F59"/>
      <c r="G59"/>
      <c r="H59"/>
      <c r="I59"/>
      <c r="J59"/>
      <c r="K59"/>
      <c r="L59"/>
      <c r="M59" s="26"/>
      <c r="N59" s="26"/>
      <c r="O59" s="26"/>
      <c r="P59"/>
      <c r="Q59" s="2"/>
      <c r="R59" s="26"/>
      <c r="S59" s="26"/>
      <c r="T59" s="26"/>
      <c r="U59" s="26"/>
    </row>
    <row r="60" spans="2:24" ht="15" customHeight="1">
      <c r="B60" s="35" t="s">
        <v>44</v>
      </c>
      <c r="C60" s="22"/>
      <c r="D60" s="22"/>
      <c r="E60" s="22"/>
      <c r="F60" s="22"/>
      <c r="G60" s="22"/>
      <c r="H60" s="22"/>
      <c r="I60" s="22"/>
      <c r="J60" s="22"/>
      <c r="K60" s="22"/>
      <c r="L60" s="1"/>
      <c r="M60"/>
      <c r="N60" s="35" t="s">
        <v>44</v>
      </c>
      <c r="O60" s="22"/>
      <c r="P60" s="22"/>
      <c r="Q60" s="22"/>
      <c r="R60" s="22"/>
      <c r="S60" s="22"/>
      <c r="T60" s="22"/>
      <c r="U60" s="22"/>
      <c r="V60" s="22"/>
      <c r="W60" s="22"/>
      <c r="X60" s="1"/>
    </row>
    <row r="61" spans="2:24">
      <c r="B61" s="1">
        <v>1</v>
      </c>
      <c r="C61" s="27">
        <f>$C36*D36</f>
        <v>850.49999999999943</v>
      </c>
      <c r="D61" s="27">
        <f t="shared" ref="D61:F61" si="39">$C36*E36</f>
        <v>1.8224999999999993</v>
      </c>
      <c r="E61" s="27">
        <f t="shared" si="39"/>
        <v>7.087499999999995</v>
      </c>
      <c r="F61" s="27">
        <f t="shared" si="39"/>
        <v>0.40499999999999825</v>
      </c>
      <c r="G61" s="27">
        <f>$D36*E36</f>
        <v>94.500000000000043</v>
      </c>
      <c r="H61" s="27">
        <f t="shared" ref="H61:I61" si="40">$D36*F36</f>
        <v>367.5</v>
      </c>
      <c r="I61" s="27">
        <f t="shared" si="40"/>
        <v>20.999999999999925</v>
      </c>
      <c r="J61" s="30">
        <f>$E36*F36</f>
        <v>0.78750000000000031</v>
      </c>
      <c r="K61" s="30">
        <f>$E36*G36</f>
        <v>4.499999999999986E-2</v>
      </c>
      <c r="L61" s="1">
        <f>$F36*G36</f>
        <v>0.17499999999999938</v>
      </c>
      <c r="M61"/>
      <c r="N61" s="1">
        <v>1</v>
      </c>
      <c r="O61" s="27">
        <f>$J36*K36</f>
        <v>-420</v>
      </c>
      <c r="P61" s="27">
        <f t="shared" ref="P61:R61" si="41">$J36*L36</f>
        <v>5.5999999999999988</v>
      </c>
      <c r="Q61" s="27">
        <f t="shared" si="41"/>
        <v>-2.8000000000000025</v>
      </c>
      <c r="R61" s="27">
        <f t="shared" si="41"/>
        <v>23.100000000000005</v>
      </c>
      <c r="S61" s="27">
        <f>$K36*L36</f>
        <v>-47.999999999999986</v>
      </c>
      <c r="T61" s="27">
        <f t="shared" ref="T61:U61" si="42">$K36*M36</f>
        <v>24.000000000000021</v>
      </c>
      <c r="U61" s="27">
        <f t="shared" si="42"/>
        <v>-198.00000000000006</v>
      </c>
      <c r="V61" s="27">
        <f>$L36*M36</f>
        <v>-0.32000000000000023</v>
      </c>
      <c r="W61" s="27">
        <f>$L36*N36</f>
        <v>2.64</v>
      </c>
      <c r="X61" s="1">
        <f>$M36*N36</f>
        <v>-1.3200000000000014</v>
      </c>
    </row>
    <row r="62" spans="2:24">
      <c r="B62" s="2">
        <v>2</v>
      </c>
      <c r="C62" s="28">
        <f t="shared" ref="C62:C80" si="43">$C37*D37</f>
        <v>1545.4999999999998</v>
      </c>
      <c r="D62" s="28">
        <f t="shared" ref="D62:D80" si="44">$C37*E37</f>
        <v>34.422499999999992</v>
      </c>
      <c r="E62" s="28">
        <f t="shared" ref="E62:E80" si="45">$C37*F37</f>
        <v>10.537499999999998</v>
      </c>
      <c r="F62" s="28">
        <f t="shared" ref="F62:F80" si="46">$C37*G37</f>
        <v>198.10499999999996</v>
      </c>
      <c r="G62" s="28">
        <f t="shared" ref="G62:G80" si="47">$D37*E37</f>
        <v>269.5</v>
      </c>
      <c r="H62" s="28">
        <f t="shared" ref="H62:H80" si="48">$D37*F37</f>
        <v>82.5</v>
      </c>
      <c r="I62" s="28">
        <f t="shared" ref="I62:I80" si="49">$D37*G37</f>
        <v>1551</v>
      </c>
      <c r="J62" s="26">
        <f t="shared" ref="J62:K62" si="50">$E37*F37</f>
        <v>1.8375000000000001</v>
      </c>
      <c r="K62" s="26">
        <f t="shared" si="50"/>
        <v>34.545000000000002</v>
      </c>
      <c r="L62" s="2">
        <f t="shared" ref="L62:L80" si="51">$F37*G37</f>
        <v>10.574999999999999</v>
      </c>
      <c r="M62"/>
      <c r="N62" s="2">
        <v>2</v>
      </c>
      <c r="O62" s="28">
        <f t="shared" ref="O62:O79" si="52">$J37*K37</f>
        <v>-120</v>
      </c>
      <c r="P62" s="28">
        <f t="shared" ref="P62:P80" si="53">$J37*L37</f>
        <v>3.6000000000000005</v>
      </c>
      <c r="Q62" s="28">
        <f t="shared" ref="Q62:Q80" si="54">$J37*M37</f>
        <v>-1.7999999999999989</v>
      </c>
      <c r="R62" s="28">
        <f t="shared" ref="R62:R80" si="55">$J37*N37</f>
        <v>32.099999999999994</v>
      </c>
      <c r="S62" s="28">
        <f t="shared" ref="S62:S80" si="56">$K37*L37</f>
        <v>-48.000000000000007</v>
      </c>
      <c r="T62" s="28">
        <f t="shared" ref="T62:T80" si="57">$K37*M37</f>
        <v>23.999999999999986</v>
      </c>
      <c r="U62" s="28">
        <f t="shared" ref="U62:U80" si="58">$K37*N37</f>
        <v>-428</v>
      </c>
      <c r="V62" s="28">
        <f t="shared" ref="V62:W62" si="59">$L37*M37</f>
        <v>-0.71999999999999964</v>
      </c>
      <c r="W62" s="28">
        <f t="shared" si="59"/>
        <v>12.840000000000002</v>
      </c>
      <c r="X62" s="2">
        <f t="shared" ref="X62:X80" si="60">$M37*N37</f>
        <v>-6.4199999999999955</v>
      </c>
    </row>
    <row r="63" spans="2:24">
      <c r="B63" s="2">
        <v>3</v>
      </c>
      <c r="C63" s="28">
        <f t="shared" si="43"/>
        <v>80.499999999999972</v>
      </c>
      <c r="D63" s="28">
        <f t="shared" si="44"/>
        <v>19.722499999999993</v>
      </c>
      <c r="E63" s="28">
        <f t="shared" si="45"/>
        <v>6.0374999999999979</v>
      </c>
      <c r="F63" s="28">
        <f t="shared" si="46"/>
        <v>49.104999999999983</v>
      </c>
      <c r="G63" s="28">
        <f t="shared" si="47"/>
        <v>24.5</v>
      </c>
      <c r="H63" s="28">
        <f t="shared" si="48"/>
        <v>7.5</v>
      </c>
      <c r="I63" s="28">
        <f t="shared" si="49"/>
        <v>61</v>
      </c>
      <c r="J63" s="26">
        <f t="shared" ref="J63:K63" si="61">$E38*F38</f>
        <v>1.8375000000000001</v>
      </c>
      <c r="K63" s="26">
        <f t="shared" si="61"/>
        <v>14.945</v>
      </c>
      <c r="L63" s="2">
        <f t="shared" si="51"/>
        <v>4.5749999999999993</v>
      </c>
      <c r="M63"/>
      <c r="N63" s="2">
        <v>3</v>
      </c>
      <c r="O63" s="28">
        <f t="shared" si="52"/>
        <v>420</v>
      </c>
      <c r="P63" s="28">
        <f t="shared" si="53"/>
        <v>-3.6000000000000005</v>
      </c>
      <c r="Q63" s="28">
        <f t="shared" si="54"/>
        <v>1.7999999999999989</v>
      </c>
      <c r="R63" s="28">
        <f t="shared" si="55"/>
        <v>-8.0999999999999979</v>
      </c>
      <c r="S63" s="28">
        <f t="shared" si="56"/>
        <v>-168.00000000000003</v>
      </c>
      <c r="T63" s="28">
        <f t="shared" si="57"/>
        <v>83.999999999999943</v>
      </c>
      <c r="U63" s="28">
        <f t="shared" si="58"/>
        <v>-377.99999999999989</v>
      </c>
      <c r="V63" s="28">
        <f t="shared" ref="V63:W63" si="62">$L38*M38</f>
        <v>-0.71999999999999964</v>
      </c>
      <c r="W63" s="28">
        <f t="shared" si="62"/>
        <v>3.2399999999999998</v>
      </c>
      <c r="X63" s="2">
        <f t="shared" si="60"/>
        <v>-1.6199999999999986</v>
      </c>
    </row>
    <row r="64" spans="2:24">
      <c r="B64" s="2">
        <v>4</v>
      </c>
      <c r="C64" s="28">
        <f t="shared" si="43"/>
        <v>190.49999999999997</v>
      </c>
      <c r="D64" s="28">
        <f t="shared" si="44"/>
        <v>46.672499999999999</v>
      </c>
      <c r="E64" s="28">
        <f t="shared" si="45"/>
        <v>14.287499999999998</v>
      </c>
      <c r="F64" s="28">
        <f t="shared" si="46"/>
        <v>173.35499999999996</v>
      </c>
      <c r="G64" s="28">
        <f t="shared" si="47"/>
        <v>24.5</v>
      </c>
      <c r="H64" s="28">
        <f t="shared" si="48"/>
        <v>7.5</v>
      </c>
      <c r="I64" s="28">
        <f t="shared" si="49"/>
        <v>91</v>
      </c>
      <c r="J64" s="26">
        <f t="shared" ref="J64:K64" si="63">$E39*F39</f>
        <v>1.8375000000000001</v>
      </c>
      <c r="K64" s="26">
        <f t="shared" si="63"/>
        <v>22.295000000000002</v>
      </c>
      <c r="L64" s="2">
        <f t="shared" si="51"/>
        <v>6.8249999999999993</v>
      </c>
      <c r="M64"/>
      <c r="N64" s="2">
        <v>4</v>
      </c>
      <c r="O64" s="28">
        <f t="shared" si="52"/>
        <v>-1120</v>
      </c>
      <c r="P64" s="28">
        <f t="shared" si="53"/>
        <v>9.6000000000000014</v>
      </c>
      <c r="Q64" s="28">
        <f t="shared" si="54"/>
        <v>-4.7999999999999972</v>
      </c>
      <c r="R64" s="28">
        <f t="shared" si="55"/>
        <v>45.599999999999994</v>
      </c>
      <c r="S64" s="28">
        <f t="shared" si="56"/>
        <v>-168.00000000000003</v>
      </c>
      <c r="T64" s="28">
        <f t="shared" si="57"/>
        <v>83.999999999999943</v>
      </c>
      <c r="U64" s="28">
        <f t="shared" si="58"/>
        <v>-797.99999999999989</v>
      </c>
      <c r="V64" s="28">
        <f t="shared" ref="V64:W64" si="64">$L39*M39</f>
        <v>-0.71999999999999964</v>
      </c>
      <c r="W64" s="28">
        <f t="shared" si="64"/>
        <v>6.84</v>
      </c>
      <c r="X64" s="2">
        <f t="shared" si="60"/>
        <v>-3.4199999999999977</v>
      </c>
    </row>
    <row r="65" spans="2:24">
      <c r="B65" s="2">
        <v>5</v>
      </c>
      <c r="C65" s="28">
        <f t="shared" si="43"/>
        <v>1655.4999999999998</v>
      </c>
      <c r="D65" s="28">
        <f t="shared" si="44"/>
        <v>6.7725000000000017</v>
      </c>
      <c r="E65" s="28">
        <f t="shared" si="45"/>
        <v>41.387499999999989</v>
      </c>
      <c r="F65" s="28">
        <f t="shared" si="46"/>
        <v>1.5049999999999943</v>
      </c>
      <c r="G65" s="28">
        <f t="shared" si="47"/>
        <v>49.500000000000021</v>
      </c>
      <c r="H65" s="28">
        <f t="shared" si="48"/>
        <v>302.5</v>
      </c>
      <c r="I65" s="28">
        <f t="shared" si="49"/>
        <v>10.999999999999961</v>
      </c>
      <c r="J65" s="26">
        <f t="shared" ref="J65:K65" si="65">$E40*F40</f>
        <v>1.2375000000000005</v>
      </c>
      <c r="K65" s="26">
        <f t="shared" si="65"/>
        <v>4.499999999999986E-2</v>
      </c>
      <c r="L65" s="2">
        <f t="shared" si="51"/>
        <v>0.27499999999999902</v>
      </c>
      <c r="M65"/>
      <c r="N65" s="2">
        <v>5</v>
      </c>
      <c r="O65" s="28">
        <f t="shared" si="52"/>
        <v>-160</v>
      </c>
      <c r="P65" s="28">
        <f t="shared" si="53"/>
        <v>-3.1999999999999993</v>
      </c>
      <c r="Q65" s="28">
        <f t="shared" si="54"/>
        <v>5.6000000000000014</v>
      </c>
      <c r="R65" s="28">
        <f t="shared" si="55"/>
        <v>-13.200000000000003</v>
      </c>
      <c r="S65" s="28">
        <f t="shared" si="56"/>
        <v>31.999999999999993</v>
      </c>
      <c r="T65" s="28">
        <f t="shared" si="57"/>
        <v>-56.000000000000014</v>
      </c>
      <c r="U65" s="28">
        <f t="shared" si="58"/>
        <v>132.00000000000003</v>
      </c>
      <c r="V65" s="28">
        <f t="shared" ref="V65:W65" si="66">$L40*M40</f>
        <v>-1.1200000000000001</v>
      </c>
      <c r="W65" s="28">
        <f t="shared" si="66"/>
        <v>2.64</v>
      </c>
      <c r="X65" s="2">
        <f t="shared" si="60"/>
        <v>-4.6200000000000019</v>
      </c>
    </row>
    <row r="66" spans="2:24">
      <c r="B66" s="2">
        <v>6</v>
      </c>
      <c r="C66" s="28">
        <f t="shared" si="43"/>
        <v>-2439.5000000000014</v>
      </c>
      <c r="D66" s="28">
        <f t="shared" si="44"/>
        <v>-8.6275000000000048</v>
      </c>
      <c r="E66" s="28">
        <f t="shared" si="45"/>
        <v>-4.4625000000000021</v>
      </c>
      <c r="F66" s="28">
        <f t="shared" si="46"/>
        <v>-24.39500000000001</v>
      </c>
      <c r="G66" s="28">
        <f t="shared" si="47"/>
        <v>594.50000000000011</v>
      </c>
      <c r="H66" s="28">
        <f t="shared" si="48"/>
        <v>307.5</v>
      </c>
      <c r="I66" s="28">
        <f t="shared" si="49"/>
        <v>1680.9999999999998</v>
      </c>
      <c r="J66" s="26">
        <f t="shared" ref="J66:K66" si="67">$E41*F41</f>
        <v>1.0875000000000001</v>
      </c>
      <c r="K66" s="26">
        <f t="shared" si="67"/>
        <v>5.9450000000000003</v>
      </c>
      <c r="L66" s="2">
        <f t="shared" si="51"/>
        <v>3.0749999999999997</v>
      </c>
      <c r="M66"/>
      <c r="N66" s="2">
        <v>6</v>
      </c>
      <c r="O66" s="28">
        <f t="shared" si="52"/>
        <v>-4420</v>
      </c>
      <c r="P66" s="28">
        <f t="shared" si="53"/>
        <v>-3.400000000000003</v>
      </c>
      <c r="Q66" s="28">
        <f t="shared" si="54"/>
        <v>10.199999999999994</v>
      </c>
      <c r="R66" s="28">
        <f t="shared" si="55"/>
        <v>-11.899999999999988</v>
      </c>
      <c r="S66" s="28">
        <f t="shared" si="56"/>
        <v>52.000000000000043</v>
      </c>
      <c r="T66" s="28">
        <f t="shared" si="57"/>
        <v>-155.99999999999991</v>
      </c>
      <c r="U66" s="28">
        <f t="shared" si="58"/>
        <v>181.99999999999983</v>
      </c>
      <c r="V66" s="28">
        <f t="shared" ref="V66:W66" si="68">$L41*M41</f>
        <v>-0.12000000000000004</v>
      </c>
      <c r="W66" s="28">
        <f t="shared" si="68"/>
        <v>0.13999999999999999</v>
      </c>
      <c r="X66" s="2">
        <f t="shared" si="60"/>
        <v>-0.41999999999999932</v>
      </c>
    </row>
    <row r="67" spans="2:24">
      <c r="B67" s="2">
        <v>7</v>
      </c>
      <c r="C67" s="28">
        <f t="shared" si="43"/>
        <v>1060.4999999999993</v>
      </c>
      <c r="D67" s="28">
        <f t="shared" si="44"/>
        <v>7.3224999999999971</v>
      </c>
      <c r="E67" s="28">
        <f t="shared" si="45"/>
        <v>8.837499999999995</v>
      </c>
      <c r="F67" s="28">
        <f t="shared" si="46"/>
        <v>15.654999999999989</v>
      </c>
      <c r="G67" s="28">
        <f t="shared" si="47"/>
        <v>304.50000000000006</v>
      </c>
      <c r="H67" s="28">
        <f t="shared" si="48"/>
        <v>367.5</v>
      </c>
      <c r="I67" s="28">
        <f t="shared" si="49"/>
        <v>650.99999999999989</v>
      </c>
      <c r="J67" s="26">
        <f t="shared" ref="J67:K67" si="69">$E42*F42</f>
        <v>2.5375000000000005</v>
      </c>
      <c r="K67" s="26">
        <f t="shared" si="69"/>
        <v>4.4950000000000001</v>
      </c>
      <c r="L67" s="2">
        <f t="shared" si="51"/>
        <v>5.4249999999999989</v>
      </c>
      <c r="M67"/>
      <c r="N67" s="2">
        <v>7</v>
      </c>
      <c r="O67" s="28">
        <f t="shared" si="52"/>
        <v>-360</v>
      </c>
      <c r="P67" s="28">
        <f t="shared" si="53"/>
        <v>-1.2000000000000011</v>
      </c>
      <c r="Q67" s="28">
        <f t="shared" si="54"/>
        <v>-2.4000000000000021</v>
      </c>
      <c r="R67" s="28">
        <f t="shared" si="55"/>
        <v>1.8000000000000043</v>
      </c>
      <c r="S67" s="28">
        <f t="shared" si="56"/>
        <v>12.000000000000011</v>
      </c>
      <c r="T67" s="28">
        <f t="shared" si="57"/>
        <v>24.000000000000021</v>
      </c>
      <c r="U67" s="28">
        <f t="shared" si="58"/>
        <v>-18.000000000000043</v>
      </c>
      <c r="V67" s="28">
        <f t="shared" ref="V67:W67" si="70">$L42*M42</f>
        <v>8.000000000000014E-2</v>
      </c>
      <c r="W67" s="28">
        <f t="shared" si="70"/>
        <v>-6.0000000000000192E-2</v>
      </c>
      <c r="X67" s="2">
        <f t="shared" si="60"/>
        <v>-0.12000000000000038</v>
      </c>
    </row>
    <row r="68" spans="2:24">
      <c r="B68" s="2">
        <v>8</v>
      </c>
      <c r="C68" s="28">
        <f t="shared" si="43"/>
        <v>1985.4999999999998</v>
      </c>
      <c r="D68" s="28">
        <f t="shared" si="44"/>
        <v>-9.9274999999999949</v>
      </c>
      <c r="E68" s="28">
        <f t="shared" si="45"/>
        <v>67.687499999999986</v>
      </c>
      <c r="F68" s="28">
        <f t="shared" si="46"/>
        <v>-16.245000000000005</v>
      </c>
      <c r="G68" s="28">
        <f t="shared" si="47"/>
        <v>-60.499999999999979</v>
      </c>
      <c r="H68" s="28">
        <f t="shared" si="48"/>
        <v>412.5</v>
      </c>
      <c r="I68" s="28">
        <f t="shared" si="49"/>
        <v>-99.000000000000043</v>
      </c>
      <c r="J68" s="26">
        <f t="shared" ref="J68:K68" si="71">$E43*F43</f>
        <v>-2.0624999999999991</v>
      </c>
      <c r="K68" s="26">
        <f t="shared" si="71"/>
        <v>0.49500000000000005</v>
      </c>
      <c r="L68" s="2">
        <f t="shared" si="51"/>
        <v>-3.3750000000000013</v>
      </c>
      <c r="M68"/>
      <c r="N68" s="2">
        <v>8</v>
      </c>
      <c r="O68" s="28">
        <f t="shared" si="52"/>
        <v>-280</v>
      </c>
      <c r="P68" s="28">
        <f t="shared" si="53"/>
        <v>-12.599999999999998</v>
      </c>
      <c r="Q68" s="28">
        <f t="shared" si="54"/>
        <v>16.800000000000004</v>
      </c>
      <c r="R68" s="28">
        <f t="shared" si="55"/>
        <v>-30.100000000000005</v>
      </c>
      <c r="S68" s="28">
        <f t="shared" si="56"/>
        <v>72</v>
      </c>
      <c r="T68" s="28">
        <f t="shared" si="57"/>
        <v>-96.000000000000014</v>
      </c>
      <c r="U68" s="28">
        <f t="shared" si="58"/>
        <v>172.00000000000003</v>
      </c>
      <c r="V68" s="28">
        <f t="shared" ref="V68:W68" si="72">$L43*M43</f>
        <v>-4.32</v>
      </c>
      <c r="W68" s="28">
        <f t="shared" si="72"/>
        <v>7.74</v>
      </c>
      <c r="X68" s="2">
        <f t="shared" si="60"/>
        <v>-10.320000000000004</v>
      </c>
    </row>
    <row r="69" spans="2:24">
      <c r="B69" s="2">
        <v>9</v>
      </c>
      <c r="C69" s="28">
        <f t="shared" si="43"/>
        <v>2320.4999999999995</v>
      </c>
      <c r="D69" s="28">
        <f t="shared" si="44"/>
        <v>16.022499999999997</v>
      </c>
      <c r="E69" s="28">
        <f t="shared" si="45"/>
        <v>-2.7624999999999993</v>
      </c>
      <c r="F69" s="28">
        <f t="shared" si="46"/>
        <v>-9.9450000000000021</v>
      </c>
      <c r="G69" s="28">
        <f t="shared" si="47"/>
        <v>304.50000000000006</v>
      </c>
      <c r="H69" s="28">
        <f t="shared" si="48"/>
        <v>-52.5</v>
      </c>
      <c r="I69" s="28">
        <f t="shared" si="49"/>
        <v>-189.00000000000009</v>
      </c>
      <c r="J69" s="26">
        <f t="shared" ref="J69:K69" si="73">$E44*F44</f>
        <v>-0.36250000000000004</v>
      </c>
      <c r="K69" s="26">
        <f t="shared" si="73"/>
        <v>-1.3050000000000006</v>
      </c>
      <c r="L69" s="2">
        <f t="shared" si="51"/>
        <v>0.22500000000000009</v>
      </c>
      <c r="M69"/>
      <c r="N69" s="2">
        <v>9</v>
      </c>
      <c r="O69" s="28">
        <f t="shared" si="52"/>
        <v>0</v>
      </c>
      <c r="P69" s="28">
        <f t="shared" si="53"/>
        <v>0</v>
      </c>
      <c r="Q69" s="28">
        <f t="shared" si="54"/>
        <v>0</v>
      </c>
      <c r="R69" s="28">
        <f t="shared" si="55"/>
        <v>0</v>
      </c>
      <c r="S69" s="28">
        <f t="shared" si="56"/>
        <v>12.000000000000011</v>
      </c>
      <c r="T69" s="28">
        <f t="shared" si="57"/>
        <v>-95.999999999999972</v>
      </c>
      <c r="U69" s="28">
        <f t="shared" si="58"/>
        <v>-258.00000000000006</v>
      </c>
      <c r="V69" s="28">
        <f t="shared" ref="V69:W69" si="74">$L44*M44</f>
        <v>-0.32000000000000023</v>
      </c>
      <c r="W69" s="28">
        <f t="shared" si="74"/>
        <v>-0.86000000000000087</v>
      </c>
      <c r="X69" s="2">
        <f t="shared" si="60"/>
        <v>6.88</v>
      </c>
    </row>
    <row r="70" spans="2:24">
      <c r="B70" s="2">
        <v>10</v>
      </c>
      <c r="C70" s="28">
        <f t="shared" si="43"/>
        <v>2425.4999999999995</v>
      </c>
      <c r="D70" s="28">
        <f t="shared" si="44"/>
        <v>9.922500000000003</v>
      </c>
      <c r="E70" s="28">
        <f t="shared" si="45"/>
        <v>16.537499999999998</v>
      </c>
      <c r="F70" s="28">
        <f t="shared" si="46"/>
        <v>-19.845000000000006</v>
      </c>
      <c r="G70" s="28">
        <f t="shared" si="47"/>
        <v>49.500000000000021</v>
      </c>
      <c r="H70" s="28">
        <f t="shared" si="48"/>
        <v>82.5</v>
      </c>
      <c r="I70" s="28">
        <f t="shared" si="49"/>
        <v>-99.000000000000043</v>
      </c>
      <c r="J70" s="26">
        <f t="shared" ref="J70:K70" si="75">$E45*F45</f>
        <v>0.33750000000000013</v>
      </c>
      <c r="K70" s="26">
        <f t="shared" si="75"/>
        <v>-0.4050000000000003</v>
      </c>
      <c r="L70" s="2">
        <f t="shared" si="51"/>
        <v>-0.67500000000000027</v>
      </c>
      <c r="M70"/>
      <c r="N70" s="2">
        <v>10</v>
      </c>
      <c r="O70" s="28">
        <f t="shared" si="52"/>
        <v>-440</v>
      </c>
      <c r="P70" s="28">
        <f t="shared" si="53"/>
        <v>-8.7999999999999972</v>
      </c>
      <c r="Q70" s="28">
        <f t="shared" si="54"/>
        <v>-6.5999999999999961</v>
      </c>
      <c r="R70" s="28">
        <f t="shared" si="55"/>
        <v>-47.300000000000011</v>
      </c>
      <c r="S70" s="28">
        <f t="shared" si="56"/>
        <v>31.999999999999993</v>
      </c>
      <c r="T70" s="28">
        <f t="shared" si="57"/>
        <v>23.999999999999986</v>
      </c>
      <c r="U70" s="28">
        <f t="shared" si="58"/>
        <v>172.00000000000003</v>
      </c>
      <c r="V70" s="28">
        <f t="shared" ref="V70:W70" si="76">$L45*M45</f>
        <v>0.47999999999999959</v>
      </c>
      <c r="W70" s="28">
        <f t="shared" si="76"/>
        <v>3.44</v>
      </c>
      <c r="X70" s="2">
        <f t="shared" si="60"/>
        <v>2.5799999999999987</v>
      </c>
    </row>
    <row r="71" spans="2:24">
      <c r="B71" s="2">
        <v>11</v>
      </c>
      <c r="C71" s="28">
        <f t="shared" si="43"/>
        <v>1435.5000000000002</v>
      </c>
      <c r="D71" s="28">
        <f t="shared" si="44"/>
        <v>24.7225</v>
      </c>
      <c r="E71" s="28">
        <f t="shared" si="45"/>
        <v>19.937500000000004</v>
      </c>
      <c r="F71" s="28">
        <f t="shared" si="46"/>
        <v>62.20500000000002</v>
      </c>
      <c r="G71" s="28">
        <f t="shared" si="47"/>
        <v>139.49999999999997</v>
      </c>
      <c r="H71" s="28">
        <f t="shared" si="48"/>
        <v>112.5</v>
      </c>
      <c r="I71" s="28">
        <f t="shared" si="49"/>
        <v>351.00000000000006</v>
      </c>
      <c r="J71" s="26">
        <f t="shared" ref="J71:K71" si="77">$E46*F46</f>
        <v>1.9374999999999998</v>
      </c>
      <c r="K71" s="26">
        <f t="shared" si="77"/>
        <v>6.0449999999999999</v>
      </c>
      <c r="L71" s="2">
        <f t="shared" si="51"/>
        <v>4.875</v>
      </c>
      <c r="M71"/>
      <c r="N71" s="2">
        <v>11</v>
      </c>
      <c r="O71" s="28">
        <f t="shared" si="52"/>
        <v>-293.99999999999989</v>
      </c>
      <c r="P71" s="28">
        <f t="shared" si="53"/>
        <v>1.4699999999999986</v>
      </c>
      <c r="Q71" s="28">
        <f t="shared" si="54"/>
        <v>-0.49000000000000027</v>
      </c>
      <c r="R71" s="28">
        <f t="shared" si="55"/>
        <v>2.4499999999999993</v>
      </c>
      <c r="S71" s="28">
        <f t="shared" si="56"/>
        <v>-17.999999999999989</v>
      </c>
      <c r="T71" s="28">
        <f t="shared" si="57"/>
        <v>6.0000000000000053</v>
      </c>
      <c r="U71" s="28">
        <f t="shared" si="58"/>
        <v>-30</v>
      </c>
      <c r="V71" s="28">
        <f t="shared" ref="V71:W71" si="78">$L46*M46</f>
        <v>-3.0000000000000009E-2</v>
      </c>
      <c r="W71" s="28">
        <f t="shared" si="78"/>
        <v>0.14999999999999991</v>
      </c>
      <c r="X71" s="2">
        <f t="shared" si="60"/>
        <v>-5.0000000000000044E-2</v>
      </c>
    </row>
    <row r="72" spans="2:24">
      <c r="B72" s="2">
        <v>12</v>
      </c>
      <c r="C72" s="28">
        <f t="shared" si="43"/>
        <v>3175.5000000000009</v>
      </c>
      <c r="D72" s="28">
        <f t="shared" si="44"/>
        <v>6.0225</v>
      </c>
      <c r="E72" s="28">
        <f t="shared" si="45"/>
        <v>2.7375000000000007</v>
      </c>
      <c r="F72" s="28">
        <f t="shared" si="46"/>
        <v>31.755000000000013</v>
      </c>
      <c r="G72" s="28">
        <f t="shared" si="47"/>
        <v>159.49999999999994</v>
      </c>
      <c r="H72" s="28">
        <f t="shared" si="48"/>
        <v>72.5</v>
      </c>
      <c r="I72" s="28">
        <f t="shared" si="49"/>
        <v>841.00000000000011</v>
      </c>
      <c r="J72" s="26">
        <f t="shared" ref="J72:K72" si="79">$E47*F47</f>
        <v>0.13749999999999996</v>
      </c>
      <c r="K72" s="26">
        <f t="shared" si="79"/>
        <v>1.5949999999999998</v>
      </c>
      <c r="L72" s="2">
        <f t="shared" si="51"/>
        <v>0.72500000000000009</v>
      </c>
      <c r="M72"/>
      <c r="N72" s="2">
        <v>12</v>
      </c>
      <c r="O72" s="28">
        <f t="shared" si="52"/>
        <v>-14.000000000000199</v>
      </c>
      <c r="P72" s="28">
        <f t="shared" si="53"/>
        <v>7.0000000000001006E-2</v>
      </c>
      <c r="Q72" s="28">
        <f t="shared" si="54"/>
        <v>0.11000000000000157</v>
      </c>
      <c r="R72" s="28">
        <f t="shared" si="55"/>
        <v>5.0000000000000711E-2</v>
      </c>
      <c r="S72" s="28">
        <f t="shared" si="56"/>
        <v>-98.000000000000028</v>
      </c>
      <c r="T72" s="28">
        <f t="shared" si="57"/>
        <v>-154</v>
      </c>
      <c r="U72" s="28">
        <f t="shared" si="58"/>
        <v>-70</v>
      </c>
      <c r="V72" s="28">
        <f t="shared" ref="V72:W72" si="80">$L47*M47</f>
        <v>0.77000000000000024</v>
      </c>
      <c r="W72" s="28">
        <f t="shared" si="80"/>
        <v>0.35000000000000009</v>
      </c>
      <c r="X72" s="2">
        <f t="shared" si="60"/>
        <v>0.55000000000000004</v>
      </c>
    </row>
    <row r="73" spans="2:24">
      <c r="B73" s="2">
        <v>13</v>
      </c>
      <c r="C73" s="28">
        <f t="shared" si="43"/>
        <v>3410.5000000000005</v>
      </c>
      <c r="D73" s="28">
        <f t="shared" si="44"/>
        <v>9.8724999999999987</v>
      </c>
      <c r="E73" s="28">
        <f t="shared" si="45"/>
        <v>40.387500000000003</v>
      </c>
      <c r="F73" s="28">
        <f t="shared" si="46"/>
        <v>70.005000000000024</v>
      </c>
      <c r="G73" s="28">
        <f t="shared" si="47"/>
        <v>104.49999999999997</v>
      </c>
      <c r="H73" s="28">
        <f t="shared" si="48"/>
        <v>427.5</v>
      </c>
      <c r="I73" s="28">
        <f t="shared" si="49"/>
        <v>741.00000000000011</v>
      </c>
      <c r="J73" s="26">
        <f t="shared" ref="J73:K73" si="81">$E48*F48</f>
        <v>1.2374999999999996</v>
      </c>
      <c r="K73" s="26">
        <f t="shared" si="81"/>
        <v>2.1449999999999996</v>
      </c>
      <c r="L73" s="2">
        <f t="shared" si="51"/>
        <v>8.7750000000000004</v>
      </c>
      <c r="M73"/>
      <c r="N73" s="2">
        <v>13</v>
      </c>
      <c r="O73" s="28">
        <f t="shared" si="52"/>
        <v>275.99999999999994</v>
      </c>
      <c r="P73" s="28">
        <f t="shared" si="53"/>
        <v>-4.83</v>
      </c>
      <c r="Q73" s="28">
        <f t="shared" si="54"/>
        <v>6.2099999999999982</v>
      </c>
      <c r="R73" s="28">
        <f t="shared" si="55"/>
        <v>3.4499999999999993</v>
      </c>
      <c r="S73" s="28">
        <f t="shared" si="56"/>
        <v>-28.000000000000007</v>
      </c>
      <c r="T73" s="28">
        <f t="shared" si="57"/>
        <v>36</v>
      </c>
      <c r="U73" s="28">
        <f t="shared" si="58"/>
        <v>20</v>
      </c>
      <c r="V73" s="28">
        <f t="shared" ref="V73:W73" si="82">$L48*M48</f>
        <v>-0.63000000000000012</v>
      </c>
      <c r="W73" s="28">
        <f t="shared" si="82"/>
        <v>-0.35000000000000009</v>
      </c>
      <c r="X73" s="2">
        <f t="shared" si="60"/>
        <v>0.44999999999999996</v>
      </c>
    </row>
    <row r="74" spans="2:24">
      <c r="B74" s="2">
        <v>14</v>
      </c>
      <c r="C74" s="28">
        <f t="shared" si="43"/>
        <v>-39.500000000000028</v>
      </c>
      <c r="D74" s="28">
        <f t="shared" si="44"/>
        <v>6.1225000000000041</v>
      </c>
      <c r="E74" s="28">
        <f t="shared" si="45"/>
        <v>4.9375000000000036</v>
      </c>
      <c r="F74" s="28">
        <f t="shared" si="46"/>
        <v>19.355000000000015</v>
      </c>
      <c r="G74" s="28">
        <f t="shared" si="47"/>
        <v>-15.499999999999998</v>
      </c>
      <c r="H74" s="28">
        <f t="shared" si="48"/>
        <v>-12.5</v>
      </c>
      <c r="I74" s="28">
        <f t="shared" si="49"/>
        <v>-49</v>
      </c>
      <c r="J74" s="26">
        <f t="shared" ref="J74:K74" si="83">$E49*F49</f>
        <v>1.9374999999999998</v>
      </c>
      <c r="K74" s="26">
        <f t="shared" si="83"/>
        <v>7.5949999999999998</v>
      </c>
      <c r="L74" s="2">
        <f t="shared" si="51"/>
        <v>6.125</v>
      </c>
      <c r="M74"/>
      <c r="N74" s="2">
        <v>14</v>
      </c>
      <c r="O74" s="28">
        <f t="shared" si="52"/>
        <v>1136.0000000000002</v>
      </c>
      <c r="P74" s="28">
        <f t="shared" si="53"/>
        <v>-2.129999999999999</v>
      </c>
      <c r="Q74" s="28">
        <f t="shared" si="54"/>
        <v>0.71000000000000074</v>
      </c>
      <c r="R74" s="28">
        <f t="shared" si="55"/>
        <v>-10.650000000000002</v>
      </c>
      <c r="S74" s="28">
        <f t="shared" si="56"/>
        <v>-47.999999999999972</v>
      </c>
      <c r="T74" s="28">
        <f t="shared" si="57"/>
        <v>16.000000000000014</v>
      </c>
      <c r="U74" s="28">
        <f t="shared" si="58"/>
        <v>-240</v>
      </c>
      <c r="V74" s="28">
        <f t="shared" ref="V74:W74" si="84">$L49*M49</f>
        <v>-3.0000000000000009E-2</v>
      </c>
      <c r="W74" s="28">
        <f t="shared" si="84"/>
        <v>0.44999999999999973</v>
      </c>
      <c r="X74" s="2">
        <f t="shared" si="60"/>
        <v>-0.15000000000000013</v>
      </c>
    </row>
    <row r="75" spans="2:24">
      <c r="B75" s="2">
        <v>15</v>
      </c>
      <c r="C75" s="28">
        <f t="shared" si="43"/>
        <v>2460.5000000000005</v>
      </c>
      <c r="D75" s="28">
        <f t="shared" si="44"/>
        <v>20.072500000000002</v>
      </c>
      <c r="E75" s="28">
        <f t="shared" si="45"/>
        <v>29.137500000000006</v>
      </c>
      <c r="F75" s="28">
        <f t="shared" si="46"/>
        <v>37.555000000000014</v>
      </c>
      <c r="G75" s="28">
        <f t="shared" si="47"/>
        <v>294.49999999999994</v>
      </c>
      <c r="H75" s="28">
        <f t="shared" si="48"/>
        <v>427.5</v>
      </c>
      <c r="I75" s="28">
        <f t="shared" si="49"/>
        <v>551.00000000000011</v>
      </c>
      <c r="J75" s="26">
        <f t="shared" ref="J75:K75" si="85">$E50*F50</f>
        <v>3.4874999999999998</v>
      </c>
      <c r="K75" s="26">
        <f t="shared" si="85"/>
        <v>4.4950000000000001</v>
      </c>
      <c r="L75" s="2">
        <f t="shared" si="51"/>
        <v>6.5250000000000004</v>
      </c>
      <c r="M75"/>
      <c r="N75" s="2">
        <v>15</v>
      </c>
      <c r="O75" s="28">
        <f t="shared" si="52"/>
        <v>75.999999999999943</v>
      </c>
      <c r="P75" s="28">
        <f t="shared" si="53"/>
        <v>0.56999999999999929</v>
      </c>
      <c r="Q75" s="28">
        <f t="shared" si="54"/>
        <v>1.7099999999999986</v>
      </c>
      <c r="R75" s="28">
        <f t="shared" si="55"/>
        <v>-0.94999999999999929</v>
      </c>
      <c r="S75" s="28">
        <f t="shared" si="56"/>
        <v>11.999999999999993</v>
      </c>
      <c r="T75" s="28">
        <f t="shared" si="57"/>
        <v>36</v>
      </c>
      <c r="U75" s="28">
        <f t="shared" si="58"/>
        <v>-20</v>
      </c>
      <c r="V75" s="28">
        <f t="shared" ref="V75:W75" si="86">$L50*M50</f>
        <v>0.2699999999999998</v>
      </c>
      <c r="W75" s="28">
        <f t="shared" si="86"/>
        <v>-0.14999999999999991</v>
      </c>
      <c r="X75" s="2">
        <f t="shared" si="60"/>
        <v>-0.44999999999999996</v>
      </c>
    </row>
    <row r="76" spans="2:24">
      <c r="B76" s="2">
        <v>16</v>
      </c>
      <c r="C76" s="28">
        <f t="shared" si="43"/>
        <v>1795.5000000000002</v>
      </c>
      <c r="D76" s="28">
        <f t="shared" si="44"/>
        <v>30.922499999999999</v>
      </c>
      <c r="E76" s="28">
        <f t="shared" si="45"/>
        <v>44.887500000000003</v>
      </c>
      <c r="F76" s="28">
        <f t="shared" si="46"/>
        <v>57.855000000000018</v>
      </c>
      <c r="G76" s="28">
        <f t="shared" si="47"/>
        <v>139.49999999999997</v>
      </c>
      <c r="H76" s="28">
        <f t="shared" si="48"/>
        <v>202.5</v>
      </c>
      <c r="I76" s="28">
        <f t="shared" si="49"/>
        <v>261.00000000000006</v>
      </c>
      <c r="J76" s="26">
        <f t="shared" ref="J76:K76" si="87">$E51*F51</f>
        <v>3.4874999999999998</v>
      </c>
      <c r="K76" s="26">
        <f t="shared" si="87"/>
        <v>4.4950000000000001</v>
      </c>
      <c r="L76" s="2">
        <f t="shared" si="51"/>
        <v>6.5250000000000004</v>
      </c>
      <c r="M76"/>
      <c r="N76" s="2">
        <v>16</v>
      </c>
      <c r="O76" s="28">
        <f t="shared" si="52"/>
        <v>-533.99999999999989</v>
      </c>
      <c r="P76" s="28">
        <f t="shared" si="53"/>
        <v>2.6699999999999982</v>
      </c>
      <c r="Q76" s="28">
        <f t="shared" si="54"/>
        <v>8.009999999999998</v>
      </c>
      <c r="R76" s="28">
        <f t="shared" si="55"/>
        <v>-4.4499999999999993</v>
      </c>
      <c r="S76" s="28">
        <f t="shared" si="56"/>
        <v>-17.999999999999989</v>
      </c>
      <c r="T76" s="28">
        <f t="shared" si="57"/>
        <v>-53.999999999999993</v>
      </c>
      <c r="U76" s="28">
        <f t="shared" si="58"/>
        <v>30</v>
      </c>
      <c r="V76" s="28">
        <f t="shared" ref="V76:W76" si="88">$L51*M51</f>
        <v>0.2699999999999998</v>
      </c>
      <c r="W76" s="28">
        <f t="shared" si="88"/>
        <v>-0.14999999999999991</v>
      </c>
      <c r="X76" s="2">
        <f t="shared" si="60"/>
        <v>-0.44999999999999996</v>
      </c>
    </row>
    <row r="77" spans="2:24">
      <c r="B77" s="2">
        <v>17</v>
      </c>
      <c r="C77" s="28">
        <f t="shared" si="43"/>
        <v>-274.49999999999977</v>
      </c>
      <c r="D77" s="28">
        <f t="shared" si="44"/>
        <v>-1.677499999999998</v>
      </c>
      <c r="E77" s="28">
        <f t="shared" si="45"/>
        <v>-6.8624999999999936</v>
      </c>
      <c r="F77" s="28">
        <f t="shared" si="46"/>
        <v>-14.944999999999988</v>
      </c>
      <c r="G77" s="28">
        <f t="shared" si="47"/>
        <v>49.499999999999986</v>
      </c>
      <c r="H77" s="28">
        <f t="shared" si="48"/>
        <v>202.5</v>
      </c>
      <c r="I77" s="28">
        <f t="shared" si="49"/>
        <v>441.00000000000006</v>
      </c>
      <c r="J77" s="26">
        <f t="shared" ref="J77:K77" si="89">$E52*F52</f>
        <v>1.2374999999999996</v>
      </c>
      <c r="K77" s="26">
        <f t="shared" si="89"/>
        <v>2.6949999999999994</v>
      </c>
      <c r="L77" s="2">
        <f t="shared" si="51"/>
        <v>11.025</v>
      </c>
      <c r="M77"/>
      <c r="N77" s="2">
        <v>17</v>
      </c>
      <c r="O77" s="28">
        <f t="shared" si="52"/>
        <v>846.00000000000011</v>
      </c>
      <c r="P77" s="28">
        <f t="shared" si="53"/>
        <v>9.8700000000000028</v>
      </c>
      <c r="Q77" s="28">
        <f t="shared" si="54"/>
        <v>-12.69</v>
      </c>
      <c r="R77" s="28">
        <f t="shared" si="55"/>
        <v>-21.150000000000002</v>
      </c>
      <c r="S77" s="28">
        <f t="shared" si="56"/>
        <v>42.000000000000014</v>
      </c>
      <c r="T77" s="28">
        <f t="shared" si="57"/>
        <v>-53.999999999999993</v>
      </c>
      <c r="U77" s="28">
        <f t="shared" si="58"/>
        <v>-90</v>
      </c>
      <c r="V77" s="28">
        <f t="shared" ref="V77:W77" si="90">$L52*M52</f>
        <v>-0.63000000000000012</v>
      </c>
      <c r="W77" s="28">
        <f t="shared" si="90"/>
        <v>-1.0500000000000003</v>
      </c>
      <c r="X77" s="2">
        <f t="shared" si="60"/>
        <v>1.3499999999999999</v>
      </c>
    </row>
    <row r="78" spans="2:24">
      <c r="B78" s="2">
        <v>18</v>
      </c>
      <c r="C78" s="28">
        <f t="shared" si="43"/>
        <v>-139.50000000000003</v>
      </c>
      <c r="D78" s="28">
        <f t="shared" si="44"/>
        <v>35.572500000000005</v>
      </c>
      <c r="E78" s="28">
        <f t="shared" si="45"/>
        <v>17.437500000000004</v>
      </c>
      <c r="F78" s="28">
        <f t="shared" si="46"/>
        <v>40.455000000000013</v>
      </c>
      <c r="G78" s="28">
        <f t="shared" si="47"/>
        <v>-25.5</v>
      </c>
      <c r="H78" s="28">
        <f t="shared" si="48"/>
        <v>-12.5</v>
      </c>
      <c r="I78" s="28">
        <f t="shared" si="49"/>
        <v>-29.000000000000004</v>
      </c>
      <c r="J78" s="26">
        <f t="shared" ref="J78:K78" si="91">$E53*F53</f>
        <v>3.1875</v>
      </c>
      <c r="K78" s="26">
        <f t="shared" si="91"/>
        <v>7.3950000000000005</v>
      </c>
      <c r="L78" s="2">
        <f t="shared" si="51"/>
        <v>3.6250000000000004</v>
      </c>
      <c r="M78"/>
      <c r="N78" s="2">
        <v>18</v>
      </c>
      <c r="O78" s="28">
        <f t="shared" si="52"/>
        <v>-463.99999999999977</v>
      </c>
      <c r="P78" s="28">
        <f t="shared" si="53"/>
        <v>3.7699999999999978</v>
      </c>
      <c r="Q78" s="28">
        <f t="shared" si="54"/>
        <v>-0.29000000000000009</v>
      </c>
      <c r="R78" s="28">
        <f t="shared" si="55"/>
        <v>-1.4499999999999993</v>
      </c>
      <c r="S78" s="28">
        <f t="shared" si="56"/>
        <v>-207.99999999999997</v>
      </c>
      <c r="T78" s="28">
        <f t="shared" si="57"/>
        <v>16.000000000000014</v>
      </c>
      <c r="U78" s="28">
        <f t="shared" si="58"/>
        <v>80</v>
      </c>
      <c r="V78" s="28">
        <f t="shared" ref="V78:W78" si="92">$L53*M53</f>
        <v>-0.13000000000000009</v>
      </c>
      <c r="W78" s="28">
        <f t="shared" si="92"/>
        <v>-0.64999999999999991</v>
      </c>
      <c r="X78" s="2">
        <f t="shared" si="60"/>
        <v>5.0000000000000044E-2</v>
      </c>
    </row>
    <row r="79" spans="2:24">
      <c r="B79" s="2">
        <v>19</v>
      </c>
      <c r="C79" s="28">
        <f t="shared" si="43"/>
        <v>1145.5000000000009</v>
      </c>
      <c r="D79" s="28">
        <f t="shared" si="44"/>
        <v>10.072500000000007</v>
      </c>
      <c r="E79" s="28">
        <f t="shared" si="45"/>
        <v>4.9375000000000036</v>
      </c>
      <c r="F79" s="28">
        <f t="shared" si="46"/>
        <v>15.405000000000012</v>
      </c>
      <c r="G79" s="28">
        <f t="shared" si="47"/>
        <v>739.5</v>
      </c>
      <c r="H79" s="28">
        <f t="shared" si="48"/>
        <v>362.5</v>
      </c>
      <c r="I79" s="28">
        <f t="shared" si="49"/>
        <v>1131</v>
      </c>
      <c r="J79" s="26">
        <f t="shared" ref="J79:K79" si="93">$E54*F54</f>
        <v>3.1875</v>
      </c>
      <c r="K79" s="26">
        <f t="shared" si="93"/>
        <v>9.9450000000000003</v>
      </c>
      <c r="L79" s="2">
        <f t="shared" si="51"/>
        <v>4.875</v>
      </c>
      <c r="M79"/>
      <c r="N79" s="2">
        <v>19</v>
      </c>
      <c r="O79" s="28">
        <f t="shared" si="52"/>
        <v>-994.00000000000023</v>
      </c>
      <c r="P79" s="28">
        <f t="shared" si="53"/>
        <v>-9.23</v>
      </c>
      <c r="Q79" s="28">
        <f t="shared" si="54"/>
        <v>0.71000000000000074</v>
      </c>
      <c r="R79" s="28">
        <f t="shared" si="55"/>
        <v>-3.5500000000000007</v>
      </c>
      <c r="S79" s="28">
        <f t="shared" si="56"/>
        <v>181.99999999999997</v>
      </c>
      <c r="T79" s="28">
        <f t="shared" si="57"/>
        <v>-14.000000000000012</v>
      </c>
      <c r="U79" s="28">
        <f t="shared" si="58"/>
        <v>70</v>
      </c>
      <c r="V79" s="28">
        <f t="shared" ref="V79:W79" si="94">$L54*M54</f>
        <v>-0.13000000000000009</v>
      </c>
      <c r="W79" s="28">
        <f t="shared" si="94"/>
        <v>0.64999999999999991</v>
      </c>
      <c r="X79" s="2">
        <f t="shared" si="60"/>
        <v>-5.0000000000000044E-2</v>
      </c>
    </row>
    <row r="80" spans="2:24">
      <c r="B80" s="3">
        <v>20</v>
      </c>
      <c r="C80" s="29">
        <f t="shared" si="43"/>
        <v>4045.5000000000009</v>
      </c>
      <c r="D80" s="29">
        <f t="shared" si="44"/>
        <v>-6.2775000000000034</v>
      </c>
      <c r="E80" s="29">
        <f t="shared" si="45"/>
        <v>-10.462500000000002</v>
      </c>
      <c r="F80" s="29">
        <f t="shared" si="46"/>
        <v>12.555000000000007</v>
      </c>
      <c r="G80" s="29">
        <f t="shared" si="47"/>
        <v>-130.50000000000006</v>
      </c>
      <c r="H80" s="29">
        <f t="shared" si="48"/>
        <v>-217.5</v>
      </c>
      <c r="I80" s="29">
        <f t="shared" si="49"/>
        <v>261.00000000000011</v>
      </c>
      <c r="J80" s="31">
        <f t="shared" ref="J80:K80" si="95">$E55*F55</f>
        <v>0.33750000000000013</v>
      </c>
      <c r="K80" s="31">
        <f t="shared" si="95"/>
        <v>-0.4050000000000003</v>
      </c>
      <c r="L80" s="3">
        <f t="shared" si="51"/>
        <v>-0.67500000000000027</v>
      </c>
      <c r="M80"/>
      <c r="N80" s="3">
        <v>20</v>
      </c>
      <c r="O80" s="29">
        <f>$J55*K55</f>
        <v>405.99999999999977</v>
      </c>
      <c r="P80" s="29">
        <f t="shared" si="53"/>
        <v>-4.9299999999999979</v>
      </c>
      <c r="Q80" s="29">
        <f t="shared" si="54"/>
        <v>-6.0899999999999972</v>
      </c>
      <c r="R80" s="29">
        <f t="shared" si="55"/>
        <v>-7.2499999999999964</v>
      </c>
      <c r="S80" s="29">
        <f t="shared" si="56"/>
        <v>-238.00000000000003</v>
      </c>
      <c r="T80" s="29">
        <f t="shared" si="57"/>
        <v>-294</v>
      </c>
      <c r="U80" s="29">
        <f t="shared" si="58"/>
        <v>-350</v>
      </c>
      <c r="V80" s="29">
        <f t="shared" ref="V80:W80" si="96">$L55*M55</f>
        <v>3.5700000000000007</v>
      </c>
      <c r="W80" s="29">
        <f t="shared" si="96"/>
        <v>4.25</v>
      </c>
      <c r="X80" s="3">
        <f t="shared" si="60"/>
        <v>5.25</v>
      </c>
    </row>
    <row r="81" spans="2:24">
      <c r="B81" s="37" t="s">
        <v>28</v>
      </c>
      <c r="C81" s="28">
        <f>SUM(C61:C80)</f>
        <v>26689.999999999996</v>
      </c>
      <c r="D81" s="28">
        <f t="shared" ref="D81:L81" si="97">SUM(D61:D80)</f>
        <v>259.54999999999995</v>
      </c>
      <c r="E81" s="28">
        <f t="shared" si="97"/>
        <v>312.24999999999994</v>
      </c>
      <c r="F81" s="28">
        <f t="shared" si="97"/>
        <v>699.90000000000009</v>
      </c>
      <c r="G81" s="28">
        <f t="shared" si="97"/>
        <v>3110</v>
      </c>
      <c r="H81" s="28">
        <f t="shared" si="97"/>
        <v>3450</v>
      </c>
      <c r="I81" s="28">
        <f t="shared" si="97"/>
        <v>8180</v>
      </c>
      <c r="J81" s="28">
        <f t="shared" si="97"/>
        <v>29.25</v>
      </c>
      <c r="K81" s="28">
        <f t="shared" si="97"/>
        <v>127.10000000000002</v>
      </c>
      <c r="L81" s="28">
        <f t="shared" si="97"/>
        <v>79.5</v>
      </c>
      <c r="M81"/>
      <c r="N81" s="4" t="s">
        <v>51</v>
      </c>
      <c r="O81" s="28">
        <f>SUM(O61:O70)</f>
        <v>-6900</v>
      </c>
      <c r="P81" s="28">
        <f t="shared" ref="P81:X81" si="98">SUM(P61:P70)</f>
        <v>-13.999999999999998</v>
      </c>
      <c r="Q81" s="28">
        <f t="shared" si="98"/>
        <v>16</v>
      </c>
      <c r="R81" s="28">
        <f t="shared" si="98"/>
        <v>-8.0000000000000142</v>
      </c>
      <c r="S81" s="28">
        <f t="shared" si="98"/>
        <v>-219.99999999999994</v>
      </c>
      <c r="T81" s="28">
        <f t="shared" si="98"/>
        <v>-140</v>
      </c>
      <c r="U81" s="28">
        <f t="shared" si="98"/>
        <v>-1420</v>
      </c>
      <c r="V81" s="28">
        <f t="shared" si="98"/>
        <v>-7.8</v>
      </c>
      <c r="W81" s="28">
        <f t="shared" si="98"/>
        <v>38.6</v>
      </c>
      <c r="X81" s="28">
        <f t="shared" si="98"/>
        <v>-18.8</v>
      </c>
    </row>
    <row r="82" spans="2:24">
      <c r="B82" s="35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/>
      <c r="N82" s="36" t="s">
        <v>52</v>
      </c>
      <c r="O82" s="34">
        <f t="shared" ref="O82:X82" si="99">SUM(O71:O80)</f>
        <v>440</v>
      </c>
      <c r="P82" s="34">
        <f t="shared" si="99"/>
        <v>-2.7000000000000011</v>
      </c>
      <c r="Q82" s="34">
        <f t="shared" si="99"/>
        <v>-2.0999999999999979</v>
      </c>
      <c r="R82" s="34">
        <f t="shared" si="99"/>
        <v>-43.5</v>
      </c>
      <c r="S82" s="34">
        <f t="shared" si="99"/>
        <v>-420.00000000000006</v>
      </c>
      <c r="T82" s="34">
        <f t="shared" si="99"/>
        <v>-459.99999999999994</v>
      </c>
      <c r="U82" s="34">
        <f t="shared" si="99"/>
        <v>-600</v>
      </c>
      <c r="V82" s="34">
        <f t="shared" si="99"/>
        <v>3.3000000000000003</v>
      </c>
      <c r="W82" s="34">
        <f t="shared" si="99"/>
        <v>3.4999999999999996</v>
      </c>
      <c r="X82" s="34">
        <f t="shared" si="99"/>
        <v>6.5</v>
      </c>
    </row>
    <row r="83" spans="2:24">
      <c r="B83" s="3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</row>
    <row r="84" spans="2:24">
      <c r="B84"/>
      <c r="C84"/>
      <c r="D84"/>
      <c r="E84"/>
      <c r="F84"/>
      <c r="G84"/>
      <c r="H84"/>
      <c r="I84"/>
      <c r="J84"/>
      <c r="K84"/>
      <c r="L84"/>
      <c r="M84" s="26"/>
      <c r="N84" s="26"/>
      <c r="O84" s="26"/>
      <c r="P84"/>
      <c r="Q84" s="2"/>
      <c r="R84" s="26"/>
      <c r="S84" s="26"/>
      <c r="T84" s="26"/>
      <c r="U84" s="26"/>
    </row>
    <row r="85" spans="2:24" ht="16.5">
      <c r="B85" s="6" t="s">
        <v>29</v>
      </c>
      <c r="C85" s="5" t="s">
        <v>22</v>
      </c>
      <c r="D85" s="5" t="s">
        <v>23</v>
      </c>
      <c r="E85" s="5" t="s">
        <v>24</v>
      </c>
      <c r="F85" s="5" t="s">
        <v>25</v>
      </c>
      <c r="G85" s="5" t="s">
        <v>26</v>
      </c>
      <c r="H85"/>
      <c r="I85" s="6" t="s">
        <v>30</v>
      </c>
      <c r="J85" s="5" t="s">
        <v>22</v>
      </c>
      <c r="K85" s="5" t="s">
        <v>23</v>
      </c>
      <c r="L85" s="5" t="s">
        <v>24</v>
      </c>
      <c r="M85" s="5" t="s">
        <v>25</v>
      </c>
      <c r="N85" s="5" t="s">
        <v>26</v>
      </c>
      <c r="O85"/>
      <c r="P85" s="6" t="s">
        <v>31</v>
      </c>
      <c r="Q85" s="5" t="s">
        <v>22</v>
      </c>
      <c r="R85" s="5" t="s">
        <v>23</v>
      </c>
      <c r="S85" s="5" t="s">
        <v>24</v>
      </c>
      <c r="T85" s="5" t="s">
        <v>25</v>
      </c>
      <c r="U85" s="5" t="s">
        <v>26</v>
      </c>
    </row>
    <row r="86" spans="2:24" ht="16.5">
      <c r="B86" s="22" t="s">
        <v>22</v>
      </c>
      <c r="C86" s="30">
        <f>C56</f>
        <v>3554.9499999999989</v>
      </c>
      <c r="D86" s="30">
        <f>C81</f>
        <v>26689.999999999996</v>
      </c>
      <c r="E86" s="30">
        <f>D81</f>
        <v>259.54999999999995</v>
      </c>
      <c r="F86" s="30">
        <f>E81</f>
        <v>312.24999999999994</v>
      </c>
      <c r="G86" s="30">
        <f>F81</f>
        <v>699.90000000000009</v>
      </c>
      <c r="H86"/>
      <c r="I86" s="22" t="s">
        <v>22</v>
      </c>
      <c r="J86" s="30">
        <f>J56</f>
        <v>642</v>
      </c>
      <c r="K86" s="30">
        <f>O81</f>
        <v>-6900</v>
      </c>
      <c r="L86" s="30">
        <f t="shared" ref="L86:M86" si="100">P81</f>
        <v>-13.999999999999998</v>
      </c>
      <c r="M86" s="30">
        <f t="shared" si="100"/>
        <v>16</v>
      </c>
      <c r="N86" s="30">
        <f>R81</f>
        <v>-8.0000000000000142</v>
      </c>
      <c r="O86" s="26"/>
      <c r="P86" s="22" t="s">
        <v>22</v>
      </c>
      <c r="Q86" s="30">
        <f>J57</f>
        <v>470.89999999999992</v>
      </c>
      <c r="R86" s="30">
        <f>O82</f>
        <v>440</v>
      </c>
      <c r="S86" s="30">
        <f t="shared" ref="S86:T86" si="101">P82</f>
        <v>-2.7000000000000011</v>
      </c>
      <c r="T86" s="30">
        <f t="shared" si="101"/>
        <v>-2.0999999999999979</v>
      </c>
      <c r="U86" s="30">
        <f>R82</f>
        <v>-43.5</v>
      </c>
    </row>
    <row r="87" spans="2:24" ht="16.5">
      <c r="B87" s="32" t="s">
        <v>23</v>
      </c>
      <c r="C87" s="2"/>
      <c r="D87" s="26">
        <f>D56</f>
        <v>698000</v>
      </c>
      <c r="E87" s="26">
        <f>G81</f>
        <v>3110</v>
      </c>
      <c r="F87" s="26">
        <f>H81</f>
        <v>3450</v>
      </c>
      <c r="G87" s="26">
        <f>I81</f>
        <v>8180</v>
      </c>
      <c r="H87"/>
      <c r="I87" s="32" t="s">
        <v>23</v>
      </c>
      <c r="J87" s="2"/>
      <c r="K87" s="26">
        <f>K56</f>
        <v>124000</v>
      </c>
      <c r="L87" s="26">
        <f>S81</f>
        <v>-219.99999999999994</v>
      </c>
      <c r="M87" s="26">
        <f t="shared" ref="M87" si="102">T81</f>
        <v>-140</v>
      </c>
      <c r="N87" s="26">
        <f>U81</f>
        <v>-1420</v>
      </c>
      <c r="O87" s="26"/>
      <c r="P87" s="32" t="s">
        <v>23</v>
      </c>
      <c r="Q87" s="2"/>
      <c r="R87" s="26">
        <f>K57</f>
        <v>124000</v>
      </c>
      <c r="S87" s="26">
        <f>S82</f>
        <v>-420.00000000000006</v>
      </c>
      <c r="T87" s="26">
        <f t="shared" ref="T87" si="103">T82</f>
        <v>-459.99999999999994</v>
      </c>
      <c r="U87" s="26">
        <f>U82</f>
        <v>-600</v>
      </c>
    </row>
    <row r="88" spans="2:24" ht="16.5">
      <c r="B88" s="32" t="s">
        <v>24</v>
      </c>
      <c r="C88" s="2"/>
      <c r="D88" s="2"/>
      <c r="E88" s="26">
        <f>E56</f>
        <v>48.949999999999989</v>
      </c>
      <c r="F88" s="26">
        <f>J81</f>
        <v>29.25</v>
      </c>
      <c r="G88" s="26">
        <f>K81</f>
        <v>127.10000000000002</v>
      </c>
      <c r="H88"/>
      <c r="I88" s="32" t="s">
        <v>24</v>
      </c>
      <c r="J88" s="2"/>
      <c r="K88" s="2"/>
      <c r="L88" s="26">
        <f>L56</f>
        <v>9.6000000000000014</v>
      </c>
      <c r="M88" s="26">
        <f>V81</f>
        <v>-7.8</v>
      </c>
      <c r="N88" s="26">
        <f>W81</f>
        <v>38.6</v>
      </c>
      <c r="O88" s="26"/>
      <c r="P88" s="32" t="s">
        <v>24</v>
      </c>
      <c r="Q88" s="2"/>
      <c r="R88" s="2"/>
      <c r="S88" s="26">
        <f>L57</f>
        <v>8.1</v>
      </c>
      <c r="T88" s="26">
        <f>V82</f>
        <v>3.3000000000000003</v>
      </c>
      <c r="U88" s="26">
        <f>W82</f>
        <v>3.4999999999999996</v>
      </c>
    </row>
    <row r="89" spans="2:24" ht="16.5">
      <c r="B89" s="32" t="s">
        <v>25</v>
      </c>
      <c r="C89" s="2"/>
      <c r="D89" s="2"/>
      <c r="E89" s="26"/>
      <c r="F89" s="26">
        <f>F56</f>
        <v>57.75</v>
      </c>
      <c r="G89" s="26">
        <f>L81</f>
        <v>79.5</v>
      </c>
      <c r="H89"/>
      <c r="I89" s="32" t="s">
        <v>25</v>
      </c>
      <c r="J89" s="2"/>
      <c r="K89" s="2"/>
      <c r="L89" s="26"/>
      <c r="M89" s="26">
        <f>M56</f>
        <v>12.399999999999999</v>
      </c>
      <c r="N89" s="26">
        <f>X81</f>
        <v>-18.8</v>
      </c>
      <c r="O89" s="26"/>
      <c r="P89" s="32" t="s">
        <v>25</v>
      </c>
      <c r="Q89" s="2"/>
      <c r="R89" s="2"/>
      <c r="S89" s="26"/>
      <c r="T89" s="26">
        <f>M57</f>
        <v>8.8999999999999986</v>
      </c>
      <c r="U89" s="26">
        <f>X82</f>
        <v>6.5</v>
      </c>
    </row>
    <row r="90" spans="2:24" ht="16.5">
      <c r="B90" s="33" t="s">
        <v>26</v>
      </c>
      <c r="C90" s="3"/>
      <c r="D90" s="3"/>
      <c r="E90" s="3"/>
      <c r="F90" s="14"/>
      <c r="G90" s="31">
        <f>G56</f>
        <v>475.8</v>
      </c>
      <c r="H90"/>
      <c r="I90" s="33" t="s">
        <v>26</v>
      </c>
      <c r="J90" s="3"/>
      <c r="K90" s="3"/>
      <c r="L90" s="3"/>
      <c r="M90" s="14"/>
      <c r="N90" s="31">
        <f>N56</f>
        <v>232.10000000000002</v>
      </c>
      <c r="O90" s="26"/>
      <c r="P90" s="33" t="s">
        <v>26</v>
      </c>
      <c r="Q90" s="3"/>
      <c r="R90" s="3"/>
      <c r="S90" s="3"/>
      <c r="T90" s="14"/>
      <c r="U90" s="31">
        <f>N57</f>
        <v>12.5</v>
      </c>
    </row>
    <row r="91" spans="2:24">
      <c r="B91"/>
      <c r="C91" s="2"/>
      <c r="D91" s="2"/>
      <c r="E91" s="2"/>
      <c r="F91"/>
      <c r="G91"/>
      <c r="H91"/>
      <c r="I91"/>
      <c r="J91" s="2"/>
      <c r="K91" s="2"/>
      <c r="L91" s="2"/>
      <c r="M91"/>
      <c r="N91"/>
      <c r="O91" s="26"/>
      <c r="P91"/>
      <c r="Q91" s="2"/>
      <c r="R91" s="2"/>
      <c r="S91" s="2"/>
      <c r="T91"/>
      <c r="U91"/>
    </row>
    <row r="92" spans="2:24" ht="16.5">
      <c r="B92" s="6" t="s">
        <v>29</v>
      </c>
      <c r="C92" s="22" t="s">
        <v>22</v>
      </c>
      <c r="D92" s="22" t="s">
        <v>23</v>
      </c>
      <c r="E92" s="22" t="s">
        <v>24</v>
      </c>
      <c r="F92" s="22" t="s">
        <v>25</v>
      </c>
      <c r="G92" s="22" t="s">
        <v>26</v>
      </c>
      <c r="H92"/>
      <c r="I92" s="6" t="s">
        <v>30</v>
      </c>
      <c r="J92" s="22" t="s">
        <v>22</v>
      </c>
      <c r="K92" s="22" t="s">
        <v>23</v>
      </c>
      <c r="L92" s="22" t="s">
        <v>24</v>
      </c>
      <c r="M92" s="22" t="s">
        <v>25</v>
      </c>
      <c r="N92" s="22" t="s">
        <v>26</v>
      </c>
      <c r="O92" s="26"/>
      <c r="P92" s="6" t="s">
        <v>31</v>
      </c>
      <c r="Q92" s="22" t="s">
        <v>22</v>
      </c>
      <c r="R92" s="22" t="s">
        <v>23</v>
      </c>
      <c r="S92" s="22" t="s">
        <v>24</v>
      </c>
      <c r="T92" s="22" t="s">
        <v>25</v>
      </c>
      <c r="U92" s="22" t="s">
        <v>26</v>
      </c>
    </row>
    <row r="93" spans="2:24" ht="16.5">
      <c r="B93" s="22" t="s">
        <v>22</v>
      </c>
      <c r="C93" s="30">
        <v>3554.9499999999989</v>
      </c>
      <c r="D93" s="30">
        <v>26689.999999999996</v>
      </c>
      <c r="E93" s="30">
        <v>259.54999999999995</v>
      </c>
      <c r="F93" s="30">
        <v>312.24999999999994</v>
      </c>
      <c r="G93" s="30">
        <v>699.90000000000009</v>
      </c>
      <c r="H93"/>
      <c r="I93" s="22" t="s">
        <v>22</v>
      </c>
      <c r="J93" s="30">
        <v>642</v>
      </c>
      <c r="K93" s="30">
        <v>-6900</v>
      </c>
      <c r="L93" s="30">
        <v>-13.999999999999998</v>
      </c>
      <c r="M93" s="30">
        <v>16</v>
      </c>
      <c r="N93" s="30">
        <v>-8.0000000000000142</v>
      </c>
      <c r="O93" s="26"/>
      <c r="P93" s="22" t="s">
        <v>22</v>
      </c>
      <c r="Q93" s="30">
        <v>470.89999999999992</v>
      </c>
      <c r="R93" s="30">
        <v>440</v>
      </c>
      <c r="S93" s="30">
        <v>-2.7000000000000011</v>
      </c>
      <c r="T93" s="30">
        <v>-2.0999999999999979</v>
      </c>
      <c r="U93" s="30">
        <v>-43.5</v>
      </c>
    </row>
    <row r="94" spans="2:24" ht="16.5">
      <c r="B94" s="32" t="s">
        <v>23</v>
      </c>
      <c r="C94" s="26">
        <v>26689.999999999996</v>
      </c>
      <c r="D94" s="26">
        <v>698000</v>
      </c>
      <c r="E94" s="26">
        <v>3110</v>
      </c>
      <c r="F94" s="26">
        <v>3450</v>
      </c>
      <c r="G94" s="26">
        <v>8180</v>
      </c>
      <c r="H94"/>
      <c r="I94" s="32" t="s">
        <v>23</v>
      </c>
      <c r="J94" s="26">
        <v>-6900</v>
      </c>
      <c r="K94" s="26">
        <v>124000</v>
      </c>
      <c r="L94" s="26">
        <v>-219.99999999999994</v>
      </c>
      <c r="M94" s="26">
        <v>-140</v>
      </c>
      <c r="N94" s="26">
        <v>-1420</v>
      </c>
      <c r="O94" s="26"/>
      <c r="P94" s="32" t="s">
        <v>23</v>
      </c>
      <c r="Q94" s="26">
        <v>440</v>
      </c>
      <c r="R94" s="26">
        <v>124000</v>
      </c>
      <c r="S94" s="26">
        <v>-420.00000000000006</v>
      </c>
      <c r="T94" s="26">
        <v>-459.99999999999994</v>
      </c>
      <c r="U94" s="26">
        <v>-600</v>
      </c>
    </row>
    <row r="95" spans="2:24" ht="16.5">
      <c r="B95" s="32" t="s">
        <v>24</v>
      </c>
      <c r="C95" s="26">
        <v>259.54999999999995</v>
      </c>
      <c r="D95" s="26">
        <v>3110</v>
      </c>
      <c r="E95" s="26">
        <v>48.949999999999989</v>
      </c>
      <c r="F95" s="26">
        <v>29.25</v>
      </c>
      <c r="G95" s="26">
        <v>127.10000000000002</v>
      </c>
      <c r="H95"/>
      <c r="I95" s="32" t="s">
        <v>24</v>
      </c>
      <c r="J95" s="26">
        <v>-13.999999999999998</v>
      </c>
      <c r="K95" s="26">
        <v>-219.99999999999994</v>
      </c>
      <c r="L95" s="26">
        <v>9.6000000000000014</v>
      </c>
      <c r="M95" s="26">
        <v>-7.8</v>
      </c>
      <c r="N95" s="26">
        <v>38.6</v>
      </c>
      <c r="O95" s="26"/>
      <c r="P95" s="32" t="s">
        <v>24</v>
      </c>
      <c r="Q95" s="26">
        <v>-2.7000000000000011</v>
      </c>
      <c r="R95" s="26">
        <v>-420.00000000000006</v>
      </c>
      <c r="S95" s="26">
        <v>8.1</v>
      </c>
      <c r="T95" s="26">
        <v>3.3000000000000003</v>
      </c>
      <c r="U95" s="26">
        <v>3.4999999999999996</v>
      </c>
    </row>
    <row r="96" spans="2:24" ht="16.5">
      <c r="B96" s="32" t="s">
        <v>25</v>
      </c>
      <c r="C96" s="26">
        <v>312.24999999999994</v>
      </c>
      <c r="D96" s="26">
        <v>3450</v>
      </c>
      <c r="E96" s="26">
        <v>29.25</v>
      </c>
      <c r="F96" s="26">
        <v>57.75</v>
      </c>
      <c r="G96" s="26">
        <v>79.5</v>
      </c>
      <c r="H96"/>
      <c r="I96" s="32" t="s">
        <v>25</v>
      </c>
      <c r="J96" s="26">
        <v>16</v>
      </c>
      <c r="K96" s="26">
        <v>-140</v>
      </c>
      <c r="L96" s="26">
        <v>-7.8</v>
      </c>
      <c r="M96" s="26">
        <v>12.399999999999999</v>
      </c>
      <c r="N96" s="26">
        <v>-18.8</v>
      </c>
      <c r="O96" s="26"/>
      <c r="P96" s="32" t="s">
        <v>25</v>
      </c>
      <c r="Q96" s="26">
        <v>-2.0999999999999979</v>
      </c>
      <c r="R96" s="26">
        <v>-459.99999999999994</v>
      </c>
      <c r="S96" s="26">
        <v>3.3000000000000003</v>
      </c>
      <c r="T96" s="26">
        <v>8.8999999999999986</v>
      </c>
      <c r="U96" s="26">
        <v>6.5</v>
      </c>
    </row>
    <row r="97" spans="2:21" ht="16.5">
      <c r="B97" s="33" t="s">
        <v>26</v>
      </c>
      <c r="C97" s="31">
        <v>699.90000000000009</v>
      </c>
      <c r="D97" s="31">
        <v>8180</v>
      </c>
      <c r="E97" s="31">
        <v>127.10000000000002</v>
      </c>
      <c r="F97" s="31">
        <v>79.5</v>
      </c>
      <c r="G97" s="31">
        <v>475.8</v>
      </c>
      <c r="H97"/>
      <c r="I97" s="33" t="s">
        <v>26</v>
      </c>
      <c r="J97" s="31">
        <v>-8.0000000000000142</v>
      </c>
      <c r="K97" s="31">
        <v>-1420</v>
      </c>
      <c r="L97" s="31">
        <v>38.6</v>
      </c>
      <c r="M97" s="31">
        <v>-18.8</v>
      </c>
      <c r="N97" s="31">
        <v>232.10000000000002</v>
      </c>
      <c r="O97" s="26"/>
      <c r="P97" s="33" t="s">
        <v>26</v>
      </c>
      <c r="Q97" s="31">
        <v>-43.5</v>
      </c>
      <c r="R97" s="31">
        <v>-600</v>
      </c>
      <c r="S97" s="31">
        <v>3.4999999999999996</v>
      </c>
      <c r="T97" s="31">
        <v>6.5</v>
      </c>
      <c r="U97" s="31">
        <v>12.5</v>
      </c>
    </row>
    <row r="98" spans="2:21">
      <c r="B98"/>
      <c r="C98"/>
      <c r="D98"/>
      <c r="E98"/>
      <c r="F98"/>
      <c r="G98"/>
      <c r="H98"/>
      <c r="I98"/>
      <c r="J98"/>
      <c r="K98"/>
      <c r="L98"/>
      <c r="M98"/>
      <c r="N98"/>
      <c r="O98" s="26"/>
      <c r="P98"/>
      <c r="Q98"/>
      <c r="R98"/>
      <c r="S98"/>
      <c r="T98"/>
      <c r="U98"/>
    </row>
    <row r="99" spans="2:21" ht="16.5">
      <c r="B99" s="6" t="s">
        <v>38</v>
      </c>
      <c r="C99" s="22" t="s">
        <v>22</v>
      </c>
      <c r="D99" s="22" t="s">
        <v>23</v>
      </c>
      <c r="E99" s="22" t="s">
        <v>24</v>
      </c>
      <c r="F99" s="22" t="s">
        <v>25</v>
      </c>
      <c r="G99" s="22" t="s">
        <v>26</v>
      </c>
      <c r="H99"/>
      <c r="I99"/>
      <c r="J99"/>
      <c r="K99"/>
      <c r="L99"/>
      <c r="M99"/>
      <c r="N99"/>
      <c r="O99"/>
      <c r="P99"/>
      <c r="Q99"/>
      <c r="R99"/>
      <c r="S99"/>
      <c r="T99"/>
      <c r="U99"/>
    </row>
    <row r="100" spans="2:21" ht="16.5">
      <c r="B100" s="22" t="s">
        <v>22</v>
      </c>
      <c r="C100" s="30">
        <f>J93+Q93</f>
        <v>1112.8999999999999</v>
      </c>
      <c r="D100" s="30">
        <f t="shared" ref="D100:G100" si="104">K93+R93</f>
        <v>-6460</v>
      </c>
      <c r="E100" s="30">
        <f t="shared" si="104"/>
        <v>-16.7</v>
      </c>
      <c r="F100" s="30">
        <f t="shared" si="104"/>
        <v>13.900000000000002</v>
      </c>
      <c r="G100" s="30">
        <f t="shared" si="104"/>
        <v>-51.500000000000014</v>
      </c>
    </row>
    <row r="101" spans="2:21" ht="16.5">
      <c r="B101" s="32" t="s">
        <v>23</v>
      </c>
      <c r="C101" s="26">
        <f t="shared" ref="C101:C104" si="105">J94+Q94</f>
        <v>-6460</v>
      </c>
      <c r="D101" s="26">
        <f t="shared" ref="D101:D104" si="106">K94+R94</f>
        <v>248000</v>
      </c>
      <c r="E101" s="26">
        <f t="shared" ref="E101:E104" si="107">L94+S94</f>
        <v>-640</v>
      </c>
      <c r="F101" s="26">
        <f t="shared" ref="F101:F104" si="108">M94+T94</f>
        <v>-600</v>
      </c>
      <c r="G101" s="26">
        <f t="shared" ref="G101:G104" si="109">N94+U94</f>
        <v>-2020</v>
      </c>
    </row>
    <row r="102" spans="2:21" ht="16.5">
      <c r="B102" s="32" t="s">
        <v>24</v>
      </c>
      <c r="C102" s="26">
        <f t="shared" si="105"/>
        <v>-16.7</v>
      </c>
      <c r="D102" s="26">
        <f t="shared" si="106"/>
        <v>-640</v>
      </c>
      <c r="E102" s="26">
        <f t="shared" si="107"/>
        <v>17.700000000000003</v>
      </c>
      <c r="F102" s="26">
        <f t="shared" si="108"/>
        <v>-4.5</v>
      </c>
      <c r="G102" s="26">
        <f t="shared" si="109"/>
        <v>42.1</v>
      </c>
    </row>
    <row r="103" spans="2:21" ht="16.5">
      <c r="B103" s="32" t="s">
        <v>25</v>
      </c>
      <c r="C103" s="26">
        <f t="shared" si="105"/>
        <v>13.900000000000002</v>
      </c>
      <c r="D103" s="26">
        <f t="shared" si="106"/>
        <v>-600</v>
      </c>
      <c r="E103" s="26">
        <f t="shared" si="107"/>
        <v>-4.5</v>
      </c>
      <c r="F103" s="26">
        <f t="shared" si="108"/>
        <v>21.299999999999997</v>
      </c>
      <c r="G103" s="26">
        <f t="shared" si="109"/>
        <v>-12.3</v>
      </c>
    </row>
    <row r="104" spans="2:21" ht="16.5">
      <c r="B104" s="33" t="s">
        <v>26</v>
      </c>
      <c r="C104" s="31">
        <f t="shared" si="105"/>
        <v>-51.500000000000014</v>
      </c>
      <c r="D104" s="31">
        <f t="shared" si="106"/>
        <v>-2020</v>
      </c>
      <c r="E104" s="31">
        <f t="shared" si="107"/>
        <v>42.1</v>
      </c>
      <c r="F104" s="31">
        <f t="shared" si="108"/>
        <v>-12.3</v>
      </c>
      <c r="G104" s="31">
        <f t="shared" si="109"/>
        <v>244.60000000000002</v>
      </c>
    </row>
    <row r="107" spans="2:21" ht="16.5">
      <c r="B107" s="38" t="s">
        <v>32</v>
      </c>
      <c r="C107" s="44">
        <f>MDETERM(C93:G97)</f>
        <v>191699765557499.66</v>
      </c>
    </row>
    <row r="108" spans="2:21" ht="16.5">
      <c r="B108" s="7" t="s">
        <v>39</v>
      </c>
      <c r="C108" s="45">
        <f>MDETERM(C100:G104)</f>
        <v>8556584162799.999</v>
      </c>
    </row>
    <row r="109" spans="2:21">
      <c r="B109" s="7" t="s">
        <v>46</v>
      </c>
      <c r="C109" s="24">
        <f>C108/C107</f>
        <v>4.463533973511033E-2</v>
      </c>
    </row>
    <row r="110" spans="2:21">
      <c r="B110" s="7" t="s">
        <v>36</v>
      </c>
      <c r="C110" s="24">
        <f>((20-5-1)/5)*((1-C109)/C109)</f>
        <v>59.930563195366673</v>
      </c>
    </row>
    <row r="111" spans="2:21">
      <c r="B111" s="39" t="s">
        <v>37</v>
      </c>
      <c r="C111" s="25">
        <f>FDIST(C110,5,14)</f>
        <v>5.9203804469076191E-9</v>
      </c>
    </row>
  </sheetData>
  <sortState ref="A2:I21">
    <sortCondition ref="B2"/>
  </sortState>
  <phoneticPr fontId="1"/>
  <pageMargins left="0.7" right="0.7" top="0.75" bottom="0.75" header="0.3" footer="0.3"/>
  <pageSetup paperSize="9" orientation="portrait" horizontalDpi="0" verticalDpi="0" r:id="rId1"/>
  <legacyDrawing r:id="rId2"/>
  <oleObjects>
    <oleObject progId="Equation.3" shapeId="1037" r:id="rId3"/>
    <oleObject progId="Equation.3" shapeId="1038" r:id="rId4"/>
    <oleObject progId="Equation.3" shapeId="1041" r:id="rId5"/>
    <oleObject progId="Equation.3" shapeId="1244" r:id="rId6"/>
    <oleObject progId="Equation.3" shapeId="1246" r:id="rId7"/>
    <oleObject progId="Equation.3" shapeId="1248" r:id="rId8"/>
    <oleObject progId="Equation.3" shapeId="1254" r:id="rId9"/>
    <oleObject progId="Equation.3" shapeId="1255" r:id="rId10"/>
    <oleObject progId="Equation.3" shapeId="1256" r:id="rId11"/>
    <oleObject progId="Equation.3" shapeId="1257" r:id="rId12"/>
    <oleObject progId="Equation.3" shapeId="1258" r:id="rId13"/>
    <oleObject progId="Equation.3" shapeId="1259" r:id="rId14"/>
    <oleObject progId="Equation.3" shapeId="1260" r:id="rId15"/>
    <oleObject progId="Equation.3" shapeId="1261" r:id="rId16"/>
    <oleObject progId="Equation.3" shapeId="1262" r:id="rId17"/>
    <oleObject progId="Equation.3" shapeId="1263" r:id="rId18"/>
    <oleObject progId="Equation.3" shapeId="1264" r:id="rId19"/>
    <oleObject progId="Equation.3" shapeId="1265" r:id="rId20"/>
    <oleObject progId="Equation.3" shapeId="1266" r:id="rId21"/>
    <oleObject progId="Equation.3" shapeId="1267" r:id="rId22"/>
    <oleObject progId="Equation.3" shapeId="1268" r:id="rId23"/>
    <oleObject progId="Equation.3" shapeId="1269" r:id="rId24"/>
    <oleObject progId="Equation.3" shapeId="1270" r:id="rId25"/>
    <oleObject progId="Equation.3" shapeId="1274" r:id="rId26"/>
    <oleObject progId="Equation.3" shapeId="1275" r:id="rId27"/>
    <oleObject progId="Equation.3" shapeId="1276" r:id="rId28"/>
    <oleObject progId="Equation.3" shapeId="1277" r:id="rId29"/>
    <oleObject progId="Equation.3" shapeId="1278" r:id="rId30"/>
    <oleObject progId="Equation.3" shapeId="1279" r:id="rId31"/>
    <oleObject progId="Equation.3" shapeId="1280" r:id="rId32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3:D7"/>
  <sheetViews>
    <sheetView topLeftCell="A3" zoomScale="90" zoomScaleNormal="90" workbookViewId="0"/>
  </sheetViews>
  <sheetFormatPr defaultRowHeight="13.5"/>
  <cols>
    <col min="1" max="1" width="20.875" bestFit="1" customWidth="1"/>
    <col min="2" max="2" width="11.125" bestFit="1" customWidth="1"/>
    <col min="3" max="3" width="4" customWidth="1"/>
    <col min="4" max="4" width="5.75" customWidth="1"/>
  </cols>
  <sheetData>
    <row r="3" spans="1:4">
      <c r="A3" s="40" t="s">
        <v>41</v>
      </c>
      <c r="B3" s="40" t="s">
        <v>42</v>
      </c>
    </row>
    <row r="4" spans="1:4">
      <c r="A4" s="40" t="s">
        <v>43</v>
      </c>
      <c r="B4">
        <v>-1</v>
      </c>
      <c r="C4">
        <v>1</v>
      </c>
      <c r="D4" t="s">
        <v>40</v>
      </c>
    </row>
    <row r="5" spans="1:4">
      <c r="A5" s="42">
        <v>-1</v>
      </c>
      <c r="B5" s="41">
        <v>10</v>
      </c>
      <c r="C5" s="41"/>
      <c r="D5" s="41">
        <v>10</v>
      </c>
    </row>
    <row r="6" spans="1:4">
      <c r="A6" s="42">
        <v>1</v>
      </c>
      <c r="B6" s="41"/>
      <c r="C6" s="41">
        <v>10</v>
      </c>
      <c r="D6" s="41">
        <v>10</v>
      </c>
    </row>
    <row r="7" spans="1:4">
      <c r="A7" s="42" t="s">
        <v>40</v>
      </c>
      <c r="B7" s="41">
        <v>10</v>
      </c>
      <c r="C7" s="41">
        <v>10</v>
      </c>
      <c r="D7" s="41">
        <v>20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7"/>
  <sheetViews>
    <sheetView zoomScale="90" zoomScaleNormal="90" workbookViewId="0"/>
  </sheetViews>
  <sheetFormatPr defaultRowHeight="13.5"/>
  <cols>
    <col min="1" max="1" width="7.125" style="8" bestFit="1" customWidth="1"/>
    <col min="2" max="2" width="11.25" style="8" bestFit="1" customWidth="1"/>
    <col min="3" max="3" width="7" style="8" bestFit="1" customWidth="1"/>
    <col min="4" max="7" width="10.875" style="8" bestFit="1" customWidth="1"/>
    <col min="8" max="8" width="18.5" style="8" bestFit="1" customWidth="1"/>
    <col min="9" max="9" width="15.625" style="8" customWidth="1"/>
    <col min="10" max="11" width="11.625" style="8" bestFit="1" customWidth="1"/>
    <col min="12" max="16384" width="9" style="8"/>
  </cols>
  <sheetData>
    <row r="1" spans="1:11" ht="33">
      <c r="A1" s="4" t="s">
        <v>45</v>
      </c>
      <c r="B1" s="5" t="s">
        <v>0</v>
      </c>
      <c r="C1" s="5" t="s">
        <v>9</v>
      </c>
      <c r="D1" s="5" t="s">
        <v>10</v>
      </c>
      <c r="E1" s="5" t="s">
        <v>11</v>
      </c>
      <c r="F1" s="5" t="s">
        <v>12</v>
      </c>
      <c r="G1" s="5" t="s">
        <v>13</v>
      </c>
      <c r="H1" s="5" t="s">
        <v>8</v>
      </c>
      <c r="I1" s="18" t="s">
        <v>15</v>
      </c>
    </row>
    <row r="2" spans="1:11">
      <c r="A2" s="9">
        <v>1</v>
      </c>
      <c r="B2" s="46" t="s">
        <v>2</v>
      </c>
      <c r="C2" s="10">
        <v>48</v>
      </c>
      <c r="D2" s="10">
        <v>900</v>
      </c>
      <c r="E2" s="10">
        <v>4</v>
      </c>
      <c r="F2" s="10">
        <v>5</v>
      </c>
      <c r="G2" s="10">
        <v>6</v>
      </c>
      <c r="H2" s="10">
        <v>1</v>
      </c>
      <c r="I2" s="9">
        <f>SUMPRODUCT(C2:G2,$C$24:$G$24)</f>
        <v>963</v>
      </c>
    </row>
    <row r="3" spans="1:11">
      <c r="A3" s="11">
        <v>2</v>
      </c>
      <c r="B3" s="47" t="s">
        <v>2</v>
      </c>
      <c r="C3" s="12">
        <v>58</v>
      </c>
      <c r="D3" s="12">
        <v>800</v>
      </c>
      <c r="E3" s="12">
        <v>6</v>
      </c>
      <c r="F3" s="12">
        <v>4</v>
      </c>
      <c r="G3" s="12">
        <v>20</v>
      </c>
      <c r="H3" s="12">
        <v>1</v>
      </c>
      <c r="I3" s="11">
        <f>SUMPRODUCT(C3:G3,$C$24:$G$24)</f>
        <v>888</v>
      </c>
    </row>
    <row r="4" spans="1:11">
      <c r="A4" s="11">
        <v>3</v>
      </c>
      <c r="B4" s="47" t="s">
        <v>2</v>
      </c>
      <c r="C4" s="12">
        <v>52</v>
      </c>
      <c r="D4" s="12">
        <v>700</v>
      </c>
      <c r="E4" s="12">
        <v>6</v>
      </c>
      <c r="F4" s="12">
        <v>4</v>
      </c>
      <c r="G4" s="12">
        <v>12</v>
      </c>
      <c r="H4" s="12">
        <v>1</v>
      </c>
      <c r="I4" s="11">
        <f t="shared" ref="I4:I21" si="0">SUMPRODUCT(C4:G4,$C$24:$G$24)</f>
        <v>774</v>
      </c>
    </row>
    <row r="5" spans="1:11">
      <c r="A5" s="11">
        <v>4</v>
      </c>
      <c r="B5" s="47" t="s">
        <v>2</v>
      </c>
      <c r="C5" s="12">
        <v>63</v>
      </c>
      <c r="D5" s="12">
        <v>700</v>
      </c>
      <c r="E5" s="12">
        <v>6</v>
      </c>
      <c r="F5" s="12">
        <v>4</v>
      </c>
      <c r="G5" s="12">
        <v>15</v>
      </c>
      <c r="H5" s="12">
        <v>1</v>
      </c>
      <c r="I5" s="11">
        <f t="shared" si="0"/>
        <v>788</v>
      </c>
    </row>
    <row r="6" spans="1:11">
      <c r="A6" s="11">
        <v>5</v>
      </c>
      <c r="B6" s="47" t="s">
        <v>2</v>
      </c>
      <c r="C6" s="12">
        <v>59</v>
      </c>
      <c r="D6" s="12">
        <v>800</v>
      </c>
      <c r="E6" s="12">
        <v>4</v>
      </c>
      <c r="F6" s="12">
        <v>6</v>
      </c>
      <c r="G6" s="12">
        <v>6</v>
      </c>
      <c r="H6" s="12">
        <v>1</v>
      </c>
      <c r="I6" s="11">
        <f t="shared" si="0"/>
        <v>875</v>
      </c>
    </row>
    <row r="7" spans="1:11">
      <c r="A7" s="11">
        <v>6</v>
      </c>
      <c r="B7" s="47" t="s">
        <v>2</v>
      </c>
      <c r="C7" s="12">
        <v>38</v>
      </c>
      <c r="D7" s="12">
        <v>1100</v>
      </c>
      <c r="E7" s="12">
        <v>5</v>
      </c>
      <c r="F7" s="12">
        <v>4</v>
      </c>
      <c r="G7" s="12">
        <v>10</v>
      </c>
      <c r="H7" s="12">
        <v>1</v>
      </c>
      <c r="I7" s="11">
        <f t="shared" si="0"/>
        <v>1157</v>
      </c>
    </row>
    <row r="8" spans="1:11">
      <c r="A8" s="11">
        <v>7</v>
      </c>
      <c r="B8" s="47" t="s">
        <v>2</v>
      </c>
      <c r="C8" s="12">
        <v>49</v>
      </c>
      <c r="D8" s="12">
        <v>900</v>
      </c>
      <c r="E8" s="12">
        <v>5</v>
      </c>
      <c r="F8" s="12">
        <v>5</v>
      </c>
      <c r="G8" s="12">
        <v>9</v>
      </c>
      <c r="H8" s="12">
        <v>1</v>
      </c>
      <c r="I8" s="11">
        <f t="shared" si="0"/>
        <v>968</v>
      </c>
    </row>
    <row r="9" spans="1:11">
      <c r="A9" s="11">
        <v>8</v>
      </c>
      <c r="B9" s="47" t="s">
        <v>2</v>
      </c>
      <c r="C9" s="12">
        <v>62</v>
      </c>
      <c r="D9" s="12">
        <v>800</v>
      </c>
      <c r="E9" s="12">
        <v>3</v>
      </c>
      <c r="F9" s="12">
        <v>7</v>
      </c>
      <c r="G9" s="12">
        <v>5</v>
      </c>
      <c r="H9" s="12">
        <v>1</v>
      </c>
      <c r="I9" s="11">
        <f t="shared" si="0"/>
        <v>877</v>
      </c>
    </row>
    <row r="10" spans="1:11">
      <c r="A10" s="11">
        <v>9</v>
      </c>
      <c r="B10" s="47" t="s">
        <v>2</v>
      </c>
      <c r="C10" s="12">
        <v>55</v>
      </c>
      <c r="D10" s="12">
        <v>900</v>
      </c>
      <c r="E10" s="12">
        <v>5</v>
      </c>
      <c r="F10" s="12">
        <v>3</v>
      </c>
      <c r="G10" s="12">
        <v>5</v>
      </c>
      <c r="H10" s="12">
        <v>1</v>
      </c>
      <c r="I10" s="11">
        <f t="shared" si="0"/>
        <v>968</v>
      </c>
    </row>
    <row r="11" spans="1:11">
      <c r="A11" s="11">
        <v>10</v>
      </c>
      <c r="B11" s="47" t="s">
        <v>2</v>
      </c>
      <c r="C11" s="12">
        <v>66</v>
      </c>
      <c r="D11" s="12">
        <v>800</v>
      </c>
      <c r="E11" s="12">
        <v>4</v>
      </c>
      <c r="F11" s="12">
        <v>4</v>
      </c>
      <c r="G11" s="12">
        <v>5</v>
      </c>
      <c r="H11" s="12">
        <v>1</v>
      </c>
      <c r="I11" s="11">
        <f t="shared" si="0"/>
        <v>879</v>
      </c>
    </row>
    <row r="12" spans="1:11">
      <c r="A12" s="11">
        <v>11</v>
      </c>
      <c r="B12" s="47" t="s">
        <v>1</v>
      </c>
      <c r="C12" s="12">
        <v>28</v>
      </c>
      <c r="D12" s="12">
        <v>600</v>
      </c>
      <c r="E12" s="12">
        <v>2</v>
      </c>
      <c r="F12" s="12">
        <v>2</v>
      </c>
      <c r="G12" s="12">
        <v>2</v>
      </c>
      <c r="H12" s="12">
        <v>-1</v>
      </c>
      <c r="I12" s="11">
        <f t="shared" si="0"/>
        <v>634</v>
      </c>
    </row>
    <row r="13" spans="1:11">
      <c r="A13" s="11">
        <v>12</v>
      </c>
      <c r="B13" s="47" t="s">
        <v>1</v>
      </c>
      <c r="C13" s="12">
        <v>33</v>
      </c>
      <c r="D13" s="12">
        <v>400</v>
      </c>
      <c r="E13" s="12">
        <v>3</v>
      </c>
      <c r="F13" s="12">
        <v>3</v>
      </c>
      <c r="G13" s="12">
        <v>3</v>
      </c>
      <c r="H13" s="12">
        <v>-1</v>
      </c>
      <c r="I13" s="11">
        <f t="shared" si="0"/>
        <v>442</v>
      </c>
      <c r="K13" s="13"/>
    </row>
    <row r="14" spans="1:11">
      <c r="A14" s="11">
        <v>13</v>
      </c>
      <c r="B14" s="47" t="s">
        <v>1</v>
      </c>
      <c r="C14" s="12">
        <v>26</v>
      </c>
      <c r="D14" s="12">
        <v>500</v>
      </c>
      <c r="E14" s="12">
        <v>3</v>
      </c>
      <c r="F14" s="12">
        <v>1</v>
      </c>
      <c r="G14" s="12">
        <v>2</v>
      </c>
      <c r="H14" s="12">
        <v>-1</v>
      </c>
      <c r="I14" s="11">
        <f t="shared" si="0"/>
        <v>532</v>
      </c>
    </row>
    <row r="15" spans="1:11">
      <c r="A15" s="11">
        <v>14</v>
      </c>
      <c r="B15" s="47" t="s">
        <v>1</v>
      </c>
      <c r="C15" s="12">
        <v>40</v>
      </c>
      <c r="D15" s="12">
        <v>700</v>
      </c>
      <c r="E15" s="12">
        <v>2</v>
      </c>
      <c r="F15" s="12">
        <v>2</v>
      </c>
      <c r="G15" s="12">
        <v>1</v>
      </c>
      <c r="H15" s="12">
        <v>-1</v>
      </c>
      <c r="I15" s="11">
        <f t="shared" si="0"/>
        <v>745</v>
      </c>
    </row>
    <row r="16" spans="1:11">
      <c r="A16" s="11">
        <v>15</v>
      </c>
      <c r="B16" s="47" t="s">
        <v>1</v>
      </c>
      <c r="C16" s="12">
        <v>31</v>
      </c>
      <c r="D16" s="12">
        <v>500</v>
      </c>
      <c r="E16" s="12">
        <v>2</v>
      </c>
      <c r="F16" s="12">
        <v>1</v>
      </c>
      <c r="G16" s="12">
        <v>3</v>
      </c>
      <c r="H16" s="12">
        <v>-1</v>
      </c>
      <c r="I16" s="11">
        <f t="shared" si="0"/>
        <v>537</v>
      </c>
    </row>
    <row r="17" spans="1:11">
      <c r="A17" s="11">
        <v>16</v>
      </c>
      <c r="B17" s="47" t="s">
        <v>1</v>
      </c>
      <c r="C17" s="12">
        <v>24</v>
      </c>
      <c r="D17" s="12">
        <v>600</v>
      </c>
      <c r="E17" s="12">
        <v>2</v>
      </c>
      <c r="F17" s="12">
        <v>1</v>
      </c>
      <c r="G17" s="12">
        <v>3</v>
      </c>
      <c r="H17" s="12">
        <v>-1</v>
      </c>
      <c r="I17" s="11">
        <f t="shared" si="0"/>
        <v>630</v>
      </c>
    </row>
    <row r="18" spans="1:11">
      <c r="A18" s="11">
        <v>17</v>
      </c>
      <c r="B18" s="47" t="s">
        <v>1</v>
      </c>
      <c r="C18" s="12">
        <v>47</v>
      </c>
      <c r="D18" s="12">
        <v>600</v>
      </c>
      <c r="E18" s="12">
        <v>3</v>
      </c>
      <c r="F18" s="12">
        <v>1</v>
      </c>
      <c r="G18" s="12">
        <v>1</v>
      </c>
      <c r="H18" s="12">
        <v>-1</v>
      </c>
      <c r="I18" s="11">
        <f t="shared" si="0"/>
        <v>652</v>
      </c>
    </row>
    <row r="19" spans="1:11">
      <c r="A19" s="11">
        <v>18</v>
      </c>
      <c r="B19" s="47" t="s">
        <v>1</v>
      </c>
      <c r="C19" s="12">
        <v>30</v>
      </c>
      <c r="D19" s="12">
        <v>700</v>
      </c>
      <c r="E19" s="12">
        <v>1</v>
      </c>
      <c r="F19" s="12">
        <v>2</v>
      </c>
      <c r="G19" s="12">
        <v>3</v>
      </c>
      <c r="H19" s="12">
        <v>-1</v>
      </c>
      <c r="I19" s="11">
        <f t="shared" si="0"/>
        <v>736</v>
      </c>
    </row>
    <row r="20" spans="1:11">
      <c r="A20" s="11">
        <v>19</v>
      </c>
      <c r="B20" s="47" t="s">
        <v>1</v>
      </c>
      <c r="C20" s="12">
        <v>40</v>
      </c>
      <c r="D20" s="12">
        <v>400</v>
      </c>
      <c r="E20" s="12">
        <v>1</v>
      </c>
      <c r="F20" s="12">
        <v>2</v>
      </c>
      <c r="G20" s="12">
        <v>2</v>
      </c>
      <c r="H20" s="12">
        <v>-1</v>
      </c>
      <c r="I20" s="11">
        <f t="shared" si="0"/>
        <v>445</v>
      </c>
    </row>
    <row r="21" spans="1:11">
      <c r="A21" s="14">
        <v>20</v>
      </c>
      <c r="B21" s="48" t="s">
        <v>1</v>
      </c>
      <c r="C21" s="15">
        <v>30</v>
      </c>
      <c r="D21" s="15">
        <v>400</v>
      </c>
      <c r="E21" s="15">
        <v>4</v>
      </c>
      <c r="F21" s="15">
        <v>4</v>
      </c>
      <c r="G21" s="15">
        <v>5</v>
      </c>
      <c r="H21" s="15">
        <v>-1</v>
      </c>
      <c r="I21" s="14">
        <f t="shared" si="0"/>
        <v>443</v>
      </c>
    </row>
    <row r="23" spans="1:11" ht="16.5">
      <c r="C23" s="5" t="s">
        <v>3</v>
      </c>
      <c r="D23" s="5" t="s">
        <v>4</v>
      </c>
      <c r="E23" s="5" t="s">
        <v>5</v>
      </c>
      <c r="F23" s="5" t="s">
        <v>6</v>
      </c>
      <c r="G23" s="5" t="s">
        <v>7</v>
      </c>
      <c r="I23" s="17" t="s">
        <v>14</v>
      </c>
      <c r="J23" s="17" t="s">
        <v>16</v>
      </c>
      <c r="K23" s="17" t="s">
        <v>17</v>
      </c>
    </row>
    <row r="24" spans="1:11">
      <c r="C24" s="16">
        <v>1</v>
      </c>
      <c r="D24" s="16">
        <v>1</v>
      </c>
      <c r="E24" s="16">
        <v>1</v>
      </c>
      <c r="F24" s="16">
        <v>1</v>
      </c>
      <c r="G24" s="16">
        <v>1</v>
      </c>
      <c r="I24" s="19">
        <f>DEVSQ(I2:I21)</f>
        <v>788012.55</v>
      </c>
      <c r="J24" s="19">
        <f>DEVSQ(I2:I11)+DEVSQ(I12:I21)</f>
        <v>229898.49999999997</v>
      </c>
      <c r="K24" s="19">
        <f>I24-J24</f>
        <v>558114.05000000005</v>
      </c>
    </row>
    <row r="26" spans="1:11">
      <c r="I26" s="5" t="s">
        <v>18</v>
      </c>
    </row>
    <row r="27" spans="1:11">
      <c r="I27" s="19">
        <f>K24/I24</f>
        <v>0.70825528095967505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1"/>
  <sheetViews>
    <sheetView workbookViewId="0"/>
  </sheetViews>
  <sheetFormatPr defaultRowHeight="13.5"/>
  <cols>
    <col min="1" max="1" width="7.125" style="8" bestFit="1" customWidth="1"/>
    <col min="2" max="2" width="11.25" style="8" bestFit="1" customWidth="1"/>
    <col min="3" max="3" width="7" style="8" bestFit="1" customWidth="1"/>
    <col min="4" max="7" width="10.875" style="8" bestFit="1" customWidth="1"/>
    <col min="8" max="8" width="18.5" style="8" bestFit="1" customWidth="1"/>
    <col min="9" max="16384" width="9" style="8"/>
  </cols>
  <sheetData>
    <row r="1" spans="1:9" ht="16.5">
      <c r="A1" s="4" t="s">
        <v>45</v>
      </c>
      <c r="B1" s="5" t="s">
        <v>0</v>
      </c>
      <c r="C1" s="5" t="s">
        <v>9</v>
      </c>
      <c r="D1" s="5" t="s">
        <v>10</v>
      </c>
      <c r="E1" s="5" t="s">
        <v>11</v>
      </c>
      <c r="F1" s="5" t="s">
        <v>12</v>
      </c>
      <c r="G1" s="5" t="s">
        <v>13</v>
      </c>
      <c r="H1" s="5" t="s">
        <v>8</v>
      </c>
    </row>
    <row r="2" spans="1:9">
      <c r="A2" s="9">
        <v>1</v>
      </c>
      <c r="B2" s="46" t="s">
        <v>2</v>
      </c>
      <c r="C2" s="10">
        <v>48</v>
      </c>
      <c r="D2" s="10">
        <v>900</v>
      </c>
      <c r="E2" s="10">
        <v>4</v>
      </c>
      <c r="F2" s="10">
        <v>5</v>
      </c>
      <c r="G2" s="10">
        <v>6</v>
      </c>
      <c r="H2" s="10">
        <v>1</v>
      </c>
      <c r="I2" s="20"/>
    </row>
    <row r="3" spans="1:9">
      <c r="A3" s="11">
        <v>2</v>
      </c>
      <c r="B3" s="47" t="s">
        <v>2</v>
      </c>
      <c r="C3" s="12">
        <v>58</v>
      </c>
      <c r="D3" s="12">
        <v>800</v>
      </c>
      <c r="E3" s="12">
        <v>6</v>
      </c>
      <c r="F3" s="12">
        <v>4</v>
      </c>
      <c r="G3" s="12">
        <v>20</v>
      </c>
      <c r="H3" s="12">
        <v>1</v>
      </c>
      <c r="I3" s="20"/>
    </row>
    <row r="4" spans="1:9">
      <c r="A4" s="11">
        <v>3</v>
      </c>
      <c r="B4" s="47" t="s">
        <v>2</v>
      </c>
      <c r="C4" s="12">
        <v>52</v>
      </c>
      <c r="D4" s="12">
        <v>700</v>
      </c>
      <c r="E4" s="12">
        <v>6</v>
      </c>
      <c r="F4" s="12">
        <v>4</v>
      </c>
      <c r="G4" s="12">
        <v>12</v>
      </c>
      <c r="H4" s="12">
        <v>1</v>
      </c>
      <c r="I4" s="20"/>
    </row>
    <row r="5" spans="1:9">
      <c r="A5" s="11">
        <v>4</v>
      </c>
      <c r="B5" s="47" t="s">
        <v>2</v>
      </c>
      <c r="C5" s="12">
        <v>63</v>
      </c>
      <c r="D5" s="12">
        <v>700</v>
      </c>
      <c r="E5" s="12">
        <v>6</v>
      </c>
      <c r="F5" s="12">
        <v>4</v>
      </c>
      <c r="G5" s="12">
        <v>15</v>
      </c>
      <c r="H5" s="12">
        <v>1</v>
      </c>
      <c r="I5" s="20"/>
    </row>
    <row r="6" spans="1:9">
      <c r="A6" s="11">
        <v>5</v>
      </c>
      <c r="B6" s="47" t="s">
        <v>2</v>
      </c>
      <c r="C6" s="12">
        <v>59</v>
      </c>
      <c r="D6" s="12">
        <v>800</v>
      </c>
      <c r="E6" s="12">
        <v>4</v>
      </c>
      <c r="F6" s="12">
        <v>6</v>
      </c>
      <c r="G6" s="12">
        <v>6</v>
      </c>
      <c r="H6" s="12">
        <v>1</v>
      </c>
      <c r="I6" s="20"/>
    </row>
    <row r="7" spans="1:9">
      <c r="A7" s="11">
        <v>6</v>
      </c>
      <c r="B7" s="47" t="s">
        <v>2</v>
      </c>
      <c r="C7" s="12">
        <v>38</v>
      </c>
      <c r="D7" s="12">
        <v>1100</v>
      </c>
      <c r="E7" s="12">
        <v>5</v>
      </c>
      <c r="F7" s="12">
        <v>4</v>
      </c>
      <c r="G7" s="12">
        <v>10</v>
      </c>
      <c r="H7" s="12">
        <v>1</v>
      </c>
      <c r="I7" s="20"/>
    </row>
    <row r="8" spans="1:9">
      <c r="A8" s="11">
        <v>7</v>
      </c>
      <c r="B8" s="47" t="s">
        <v>2</v>
      </c>
      <c r="C8" s="12">
        <v>49</v>
      </c>
      <c r="D8" s="12">
        <v>900</v>
      </c>
      <c r="E8" s="12">
        <v>5</v>
      </c>
      <c r="F8" s="12">
        <v>5</v>
      </c>
      <c r="G8" s="12">
        <v>9</v>
      </c>
      <c r="H8" s="12">
        <v>1</v>
      </c>
      <c r="I8" s="20"/>
    </row>
    <row r="9" spans="1:9">
      <c r="A9" s="11">
        <v>8</v>
      </c>
      <c r="B9" s="47" t="s">
        <v>2</v>
      </c>
      <c r="C9" s="12">
        <v>62</v>
      </c>
      <c r="D9" s="12">
        <v>800</v>
      </c>
      <c r="E9" s="12">
        <v>3</v>
      </c>
      <c r="F9" s="12">
        <v>7</v>
      </c>
      <c r="G9" s="12">
        <v>5</v>
      </c>
      <c r="H9" s="12">
        <v>1</v>
      </c>
      <c r="I9" s="20"/>
    </row>
    <row r="10" spans="1:9">
      <c r="A10" s="11">
        <v>9</v>
      </c>
      <c r="B10" s="47" t="s">
        <v>2</v>
      </c>
      <c r="C10" s="12">
        <v>55</v>
      </c>
      <c r="D10" s="12">
        <v>900</v>
      </c>
      <c r="E10" s="12">
        <v>5</v>
      </c>
      <c r="F10" s="12">
        <v>3</v>
      </c>
      <c r="G10" s="12">
        <v>5</v>
      </c>
      <c r="H10" s="12">
        <v>1</v>
      </c>
      <c r="I10" s="20"/>
    </row>
    <row r="11" spans="1:9">
      <c r="A11" s="11">
        <v>10</v>
      </c>
      <c r="B11" s="47" t="s">
        <v>2</v>
      </c>
      <c r="C11" s="12">
        <v>66</v>
      </c>
      <c r="D11" s="12">
        <v>800</v>
      </c>
      <c r="E11" s="12">
        <v>4</v>
      </c>
      <c r="F11" s="12">
        <v>4</v>
      </c>
      <c r="G11" s="12">
        <v>5</v>
      </c>
      <c r="H11" s="12">
        <v>1</v>
      </c>
      <c r="I11" s="20"/>
    </row>
    <row r="12" spans="1:9">
      <c r="A12" s="11">
        <v>11</v>
      </c>
      <c r="B12" s="47" t="s">
        <v>1</v>
      </c>
      <c r="C12" s="12">
        <v>28</v>
      </c>
      <c r="D12" s="12">
        <v>600</v>
      </c>
      <c r="E12" s="12">
        <v>2</v>
      </c>
      <c r="F12" s="12">
        <v>2</v>
      </c>
      <c r="G12" s="12">
        <v>2</v>
      </c>
      <c r="H12" s="12">
        <v>-1</v>
      </c>
      <c r="I12" s="20"/>
    </row>
    <row r="13" spans="1:9">
      <c r="A13" s="11">
        <v>12</v>
      </c>
      <c r="B13" s="47" t="s">
        <v>1</v>
      </c>
      <c r="C13" s="12">
        <v>33</v>
      </c>
      <c r="D13" s="12">
        <v>400</v>
      </c>
      <c r="E13" s="12">
        <v>3</v>
      </c>
      <c r="F13" s="12">
        <v>3</v>
      </c>
      <c r="G13" s="12">
        <v>3</v>
      </c>
      <c r="H13" s="12">
        <v>-1</v>
      </c>
      <c r="I13" s="20"/>
    </row>
    <row r="14" spans="1:9">
      <c r="A14" s="11">
        <v>13</v>
      </c>
      <c r="B14" s="47" t="s">
        <v>1</v>
      </c>
      <c r="C14" s="12">
        <v>26</v>
      </c>
      <c r="D14" s="12">
        <v>500</v>
      </c>
      <c r="E14" s="12">
        <v>3</v>
      </c>
      <c r="F14" s="12">
        <v>1</v>
      </c>
      <c r="G14" s="12">
        <v>2</v>
      </c>
      <c r="H14" s="12">
        <v>-1</v>
      </c>
      <c r="I14" s="20"/>
    </row>
    <row r="15" spans="1:9">
      <c r="A15" s="11">
        <v>14</v>
      </c>
      <c r="B15" s="47" t="s">
        <v>1</v>
      </c>
      <c r="C15" s="12">
        <v>40</v>
      </c>
      <c r="D15" s="12">
        <v>700</v>
      </c>
      <c r="E15" s="12">
        <v>2</v>
      </c>
      <c r="F15" s="12">
        <v>2</v>
      </c>
      <c r="G15" s="12">
        <v>1</v>
      </c>
      <c r="H15" s="12">
        <v>-1</v>
      </c>
      <c r="I15" s="20"/>
    </row>
    <row r="16" spans="1:9">
      <c r="A16" s="11">
        <v>15</v>
      </c>
      <c r="B16" s="47" t="s">
        <v>1</v>
      </c>
      <c r="C16" s="12">
        <v>31</v>
      </c>
      <c r="D16" s="12">
        <v>500</v>
      </c>
      <c r="E16" s="12">
        <v>2</v>
      </c>
      <c r="F16" s="12">
        <v>1</v>
      </c>
      <c r="G16" s="12">
        <v>3</v>
      </c>
      <c r="H16" s="12">
        <v>-1</v>
      </c>
      <c r="I16" s="20"/>
    </row>
    <row r="17" spans="1:9">
      <c r="A17" s="11">
        <v>16</v>
      </c>
      <c r="B17" s="47" t="s">
        <v>1</v>
      </c>
      <c r="C17" s="12">
        <v>24</v>
      </c>
      <c r="D17" s="12">
        <v>600</v>
      </c>
      <c r="E17" s="12">
        <v>2</v>
      </c>
      <c r="F17" s="12">
        <v>1</v>
      </c>
      <c r="G17" s="12">
        <v>3</v>
      </c>
      <c r="H17" s="12">
        <v>-1</v>
      </c>
      <c r="I17" s="20"/>
    </row>
    <row r="18" spans="1:9">
      <c r="A18" s="11">
        <v>17</v>
      </c>
      <c r="B18" s="47" t="s">
        <v>1</v>
      </c>
      <c r="C18" s="12">
        <v>47</v>
      </c>
      <c r="D18" s="12">
        <v>600</v>
      </c>
      <c r="E18" s="12">
        <v>3</v>
      </c>
      <c r="F18" s="12">
        <v>1</v>
      </c>
      <c r="G18" s="12">
        <v>1</v>
      </c>
      <c r="H18" s="12">
        <v>-1</v>
      </c>
      <c r="I18" s="20"/>
    </row>
    <row r="19" spans="1:9">
      <c r="A19" s="11">
        <v>18</v>
      </c>
      <c r="B19" s="47" t="s">
        <v>1</v>
      </c>
      <c r="C19" s="12">
        <v>30</v>
      </c>
      <c r="D19" s="12">
        <v>700</v>
      </c>
      <c r="E19" s="12">
        <v>1</v>
      </c>
      <c r="F19" s="12">
        <v>2</v>
      </c>
      <c r="G19" s="12">
        <v>3</v>
      </c>
      <c r="H19" s="12">
        <v>-1</v>
      </c>
      <c r="I19" s="20"/>
    </row>
    <row r="20" spans="1:9">
      <c r="A20" s="11">
        <v>19</v>
      </c>
      <c r="B20" s="47" t="s">
        <v>1</v>
      </c>
      <c r="C20" s="12">
        <v>40</v>
      </c>
      <c r="D20" s="12">
        <v>400</v>
      </c>
      <c r="E20" s="12">
        <v>1</v>
      </c>
      <c r="F20" s="12">
        <v>2</v>
      </c>
      <c r="G20" s="12">
        <v>2</v>
      </c>
      <c r="H20" s="12">
        <v>-1</v>
      </c>
      <c r="I20" s="20"/>
    </row>
    <row r="21" spans="1:9">
      <c r="A21" s="14">
        <v>20</v>
      </c>
      <c r="B21" s="48" t="s">
        <v>1</v>
      </c>
      <c r="C21" s="15">
        <v>30</v>
      </c>
      <c r="D21" s="15">
        <v>400</v>
      </c>
      <c r="E21" s="15">
        <v>4</v>
      </c>
      <c r="F21" s="15">
        <v>4</v>
      </c>
      <c r="G21" s="15">
        <v>5</v>
      </c>
      <c r="H21" s="15">
        <v>-1</v>
      </c>
      <c r="I21" s="20"/>
    </row>
  </sheetData>
  <sortState ref="B2:J21">
    <sortCondition ref="H2"/>
  </sortState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/>
  </sheetViews>
  <sheetFormatPr defaultRowHeight="13.5"/>
  <cols>
    <col min="1" max="1" width="7.125" style="8" bestFit="1" customWidth="1"/>
    <col min="2" max="2" width="11.25" style="8" bestFit="1" customWidth="1"/>
    <col min="3" max="3" width="7" style="8" bestFit="1" customWidth="1"/>
    <col min="4" max="7" width="10.875" style="8" bestFit="1" customWidth="1"/>
    <col min="8" max="8" width="3.5" style="8" bestFit="1" customWidth="1"/>
    <col min="9" max="16384" width="9" style="8"/>
  </cols>
  <sheetData>
    <row r="1" spans="1:9" ht="16.5">
      <c r="A1" s="4" t="s">
        <v>45</v>
      </c>
      <c r="B1" s="5" t="s">
        <v>0</v>
      </c>
      <c r="C1" s="5" t="s">
        <v>9</v>
      </c>
      <c r="D1" s="5" t="s">
        <v>10</v>
      </c>
      <c r="E1" s="5" t="s">
        <v>11</v>
      </c>
      <c r="F1" s="5" t="s">
        <v>12</v>
      </c>
      <c r="G1" s="5" t="s">
        <v>13</v>
      </c>
    </row>
    <row r="2" spans="1:9">
      <c r="A2" s="9">
        <v>1</v>
      </c>
      <c r="B2" s="46" t="s">
        <v>2</v>
      </c>
      <c r="C2" s="10">
        <v>48</v>
      </c>
      <c r="D2" s="10">
        <v>900</v>
      </c>
      <c r="E2" s="10">
        <v>4</v>
      </c>
      <c r="F2" s="10">
        <v>5</v>
      </c>
      <c r="G2" s="10">
        <v>6</v>
      </c>
      <c r="I2" s="20"/>
    </row>
    <row r="3" spans="1:9">
      <c r="A3" s="11">
        <v>2</v>
      </c>
      <c r="B3" s="47" t="s">
        <v>2</v>
      </c>
      <c r="C3" s="12">
        <v>58</v>
      </c>
      <c r="D3" s="12">
        <v>800</v>
      </c>
      <c r="E3" s="12">
        <v>6</v>
      </c>
      <c r="F3" s="12">
        <v>4</v>
      </c>
      <c r="G3" s="12">
        <v>20</v>
      </c>
      <c r="I3" s="20"/>
    </row>
    <row r="4" spans="1:9">
      <c r="A4" s="11">
        <v>3</v>
      </c>
      <c r="B4" s="47" t="s">
        <v>2</v>
      </c>
      <c r="C4" s="12">
        <v>52</v>
      </c>
      <c r="D4" s="12">
        <v>700</v>
      </c>
      <c r="E4" s="12">
        <v>6</v>
      </c>
      <c r="F4" s="12">
        <v>4</v>
      </c>
      <c r="G4" s="12">
        <v>12</v>
      </c>
      <c r="I4" s="20"/>
    </row>
    <row r="5" spans="1:9">
      <c r="A5" s="11">
        <v>4</v>
      </c>
      <c r="B5" s="47" t="s">
        <v>2</v>
      </c>
      <c r="C5" s="12">
        <v>63</v>
      </c>
      <c r="D5" s="12">
        <v>700</v>
      </c>
      <c r="E5" s="12">
        <v>6</v>
      </c>
      <c r="F5" s="12">
        <v>4</v>
      </c>
      <c r="G5" s="12">
        <v>15</v>
      </c>
      <c r="I5" s="20"/>
    </row>
    <row r="6" spans="1:9">
      <c r="A6" s="11">
        <v>5</v>
      </c>
      <c r="B6" s="47" t="s">
        <v>2</v>
      </c>
      <c r="C6" s="12">
        <v>59</v>
      </c>
      <c r="D6" s="12">
        <v>800</v>
      </c>
      <c r="E6" s="12">
        <v>4</v>
      </c>
      <c r="F6" s="12">
        <v>6</v>
      </c>
      <c r="G6" s="12">
        <v>6</v>
      </c>
      <c r="I6" s="20"/>
    </row>
    <row r="7" spans="1:9">
      <c r="A7" s="11">
        <v>6</v>
      </c>
      <c r="B7" s="47" t="s">
        <v>2</v>
      </c>
      <c r="C7" s="12">
        <v>38</v>
      </c>
      <c r="D7" s="12">
        <v>1100</v>
      </c>
      <c r="E7" s="12">
        <v>5</v>
      </c>
      <c r="F7" s="12">
        <v>4</v>
      </c>
      <c r="G7" s="12">
        <v>10</v>
      </c>
      <c r="I7" s="20"/>
    </row>
    <row r="8" spans="1:9">
      <c r="A8" s="11">
        <v>7</v>
      </c>
      <c r="B8" s="47" t="s">
        <v>2</v>
      </c>
      <c r="C8" s="12">
        <v>49</v>
      </c>
      <c r="D8" s="12">
        <v>900</v>
      </c>
      <c r="E8" s="12">
        <v>5</v>
      </c>
      <c r="F8" s="12">
        <v>5</v>
      </c>
      <c r="G8" s="12">
        <v>9</v>
      </c>
      <c r="I8" s="20"/>
    </row>
    <row r="9" spans="1:9">
      <c r="A9" s="11">
        <v>8</v>
      </c>
      <c r="B9" s="47" t="s">
        <v>2</v>
      </c>
      <c r="C9" s="12">
        <v>62</v>
      </c>
      <c r="D9" s="12">
        <v>800</v>
      </c>
      <c r="E9" s="12">
        <v>3</v>
      </c>
      <c r="F9" s="12">
        <v>7</v>
      </c>
      <c r="G9" s="12">
        <v>5</v>
      </c>
      <c r="I9" s="20"/>
    </row>
    <row r="10" spans="1:9">
      <c r="A10" s="11">
        <v>9</v>
      </c>
      <c r="B10" s="47" t="s">
        <v>2</v>
      </c>
      <c r="C10" s="12">
        <v>55</v>
      </c>
      <c r="D10" s="12">
        <v>900</v>
      </c>
      <c r="E10" s="12">
        <v>5</v>
      </c>
      <c r="F10" s="12">
        <v>3</v>
      </c>
      <c r="G10" s="12">
        <v>5</v>
      </c>
      <c r="I10" s="20"/>
    </row>
    <row r="11" spans="1:9">
      <c r="A11" s="11">
        <v>10</v>
      </c>
      <c r="B11" s="47" t="s">
        <v>2</v>
      </c>
      <c r="C11" s="12">
        <v>66</v>
      </c>
      <c r="D11" s="12">
        <v>800</v>
      </c>
      <c r="E11" s="12">
        <v>4</v>
      </c>
      <c r="F11" s="12">
        <v>4</v>
      </c>
      <c r="G11" s="12">
        <v>5</v>
      </c>
      <c r="I11" s="20"/>
    </row>
    <row r="12" spans="1:9">
      <c r="A12" s="11">
        <v>11</v>
      </c>
      <c r="B12" s="47" t="s">
        <v>1</v>
      </c>
      <c r="C12" s="12">
        <v>28</v>
      </c>
      <c r="D12" s="12">
        <v>600</v>
      </c>
      <c r="E12" s="12">
        <v>2</v>
      </c>
      <c r="F12" s="12">
        <v>2</v>
      </c>
      <c r="G12" s="12">
        <v>2</v>
      </c>
      <c r="I12" s="20"/>
    </row>
    <row r="13" spans="1:9">
      <c r="A13" s="11">
        <v>12</v>
      </c>
      <c r="B13" s="47" t="s">
        <v>1</v>
      </c>
      <c r="C13" s="12">
        <v>33</v>
      </c>
      <c r="D13" s="12">
        <v>400</v>
      </c>
      <c r="E13" s="12">
        <v>3</v>
      </c>
      <c r="F13" s="12">
        <v>3</v>
      </c>
      <c r="G13" s="12">
        <v>3</v>
      </c>
      <c r="I13" s="20"/>
    </row>
    <row r="14" spans="1:9">
      <c r="A14" s="11">
        <v>13</v>
      </c>
      <c r="B14" s="47" t="s">
        <v>1</v>
      </c>
      <c r="C14" s="12">
        <v>26</v>
      </c>
      <c r="D14" s="12">
        <v>500</v>
      </c>
      <c r="E14" s="12">
        <v>3</v>
      </c>
      <c r="F14" s="12">
        <v>1</v>
      </c>
      <c r="G14" s="12">
        <v>2</v>
      </c>
      <c r="I14" s="20"/>
    </row>
    <row r="15" spans="1:9">
      <c r="A15" s="11">
        <v>14</v>
      </c>
      <c r="B15" s="47" t="s">
        <v>1</v>
      </c>
      <c r="C15" s="12">
        <v>40</v>
      </c>
      <c r="D15" s="12">
        <v>700</v>
      </c>
      <c r="E15" s="12">
        <v>2</v>
      </c>
      <c r="F15" s="12">
        <v>2</v>
      </c>
      <c r="G15" s="12">
        <v>1</v>
      </c>
      <c r="I15" s="20"/>
    </row>
    <row r="16" spans="1:9">
      <c r="A16" s="11">
        <v>15</v>
      </c>
      <c r="B16" s="47" t="s">
        <v>1</v>
      </c>
      <c r="C16" s="12">
        <v>31</v>
      </c>
      <c r="D16" s="12">
        <v>500</v>
      </c>
      <c r="E16" s="12">
        <v>2</v>
      </c>
      <c r="F16" s="12">
        <v>1</v>
      </c>
      <c r="G16" s="12">
        <v>3</v>
      </c>
      <c r="I16" s="20"/>
    </row>
    <row r="17" spans="1:9">
      <c r="A17" s="11">
        <v>16</v>
      </c>
      <c r="B17" s="47" t="s">
        <v>1</v>
      </c>
      <c r="C17" s="12">
        <v>24</v>
      </c>
      <c r="D17" s="12">
        <v>600</v>
      </c>
      <c r="E17" s="12">
        <v>2</v>
      </c>
      <c r="F17" s="12">
        <v>1</v>
      </c>
      <c r="G17" s="12">
        <v>3</v>
      </c>
      <c r="I17" s="20"/>
    </row>
    <row r="18" spans="1:9">
      <c r="A18" s="11">
        <v>17</v>
      </c>
      <c r="B18" s="47" t="s">
        <v>1</v>
      </c>
      <c r="C18" s="12">
        <v>47</v>
      </c>
      <c r="D18" s="12">
        <v>600</v>
      </c>
      <c r="E18" s="12">
        <v>3</v>
      </c>
      <c r="F18" s="12">
        <v>1</v>
      </c>
      <c r="G18" s="12">
        <v>1</v>
      </c>
      <c r="I18" s="20"/>
    </row>
    <row r="19" spans="1:9">
      <c r="A19" s="11">
        <v>18</v>
      </c>
      <c r="B19" s="47" t="s">
        <v>1</v>
      </c>
      <c r="C19" s="12">
        <v>30</v>
      </c>
      <c r="D19" s="12">
        <v>700</v>
      </c>
      <c r="E19" s="12">
        <v>1</v>
      </c>
      <c r="F19" s="12">
        <v>2</v>
      </c>
      <c r="G19" s="12">
        <v>3</v>
      </c>
      <c r="I19" s="20"/>
    </row>
    <row r="20" spans="1:9">
      <c r="A20" s="11">
        <v>19</v>
      </c>
      <c r="B20" s="47" t="s">
        <v>1</v>
      </c>
      <c r="C20" s="12">
        <v>40</v>
      </c>
      <c r="D20" s="12">
        <v>400</v>
      </c>
      <c r="E20" s="12">
        <v>1</v>
      </c>
      <c r="F20" s="12">
        <v>2</v>
      </c>
      <c r="G20" s="12">
        <v>2</v>
      </c>
      <c r="I20" s="20"/>
    </row>
    <row r="21" spans="1:9">
      <c r="A21" s="14">
        <v>20</v>
      </c>
      <c r="B21" s="48" t="s">
        <v>1</v>
      </c>
      <c r="C21" s="15">
        <v>30</v>
      </c>
      <c r="D21" s="15">
        <v>400</v>
      </c>
      <c r="E21" s="15">
        <v>4</v>
      </c>
      <c r="F21" s="15">
        <v>4</v>
      </c>
      <c r="G21" s="15">
        <v>5</v>
      </c>
      <c r="I21" s="20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判別分析_結果</vt:lpstr>
      <vt:lpstr>誤判別率</vt:lpstr>
      <vt:lpstr>判別分析_初期値</vt:lpstr>
      <vt:lpstr>目的変数の変換</vt:lpstr>
      <vt:lpstr>判別分析_データ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atsuho</cp:lastModifiedBy>
  <dcterms:created xsi:type="dcterms:W3CDTF">2008-11-14T10:14:12Z</dcterms:created>
  <dcterms:modified xsi:type="dcterms:W3CDTF">2009-04-12T08:34:06Z</dcterms:modified>
</cp:coreProperties>
</file>